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90" activeTab="1"/>
  </bookViews>
  <sheets>
    <sheet name="Fiche de renseignements compéti" sheetId="1" r:id="rId1"/>
    <sheet name="grille" sheetId="2" r:id="rId2"/>
    <sheet name="poules" sheetId="3" r:id="rId3"/>
    <sheet name="Classement" sheetId="4" r:id="rId4"/>
    <sheet name="Arbitres" sheetId="5" r:id="rId5"/>
    <sheet name="Organisation" sheetId="6" r:id="rId6"/>
  </sheets>
  <definedNames>
    <definedName name="_xlfn.IFERROR" hidden="1">#NAME?</definedName>
    <definedName name="Aquatique">'grille'!$N$9:$O$45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1">'grille'!$A$1:$R$47</definedName>
    <definedName name="_xlnm.Print_Area" localSheetId="5">'Organisation'!$A$1:$N$27</definedName>
  </definedNames>
  <calcPr fullCalcOnLoad="1"/>
</workbook>
</file>

<file path=xl/sharedStrings.xml><?xml version="1.0" encoding="utf-8"?>
<sst xmlns="http://schemas.openxmlformats.org/spreadsheetml/2006/main" count="361" uniqueCount="218">
  <si>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</si>
  <si>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</si>
  <si>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</si>
  <si>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</si>
  <si>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</si>
  <si>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</si>
  <si>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</si>
  <si>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</si>
  <si>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</si>
  <si>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</si>
  <si>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</si>
  <si>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</si>
  <si>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</si>
  <si>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</si>
  <si>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</si>
  <si>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</si>
  <si>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</si>
  <si>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</si>
  <si>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</si>
  <si>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</si>
  <si>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</si>
  <si>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</si>
  <si>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</si>
  <si>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</si>
  <si>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</si>
  <si>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</si>
  <si>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</si>
  <si>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</si>
  <si>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</si>
  <si>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</si>
  <si>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</si>
  <si>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</si>
  <si>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</si>
  <si>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</si>
  <si>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</si>
  <si>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</si>
  <si>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</si>
  <si>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</si>
  <si>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</si>
  <si>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</si>
  <si>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</si>
  <si>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</si>
  <si>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</si>
  <si>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</si>
  <si>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</si>
  <si>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</si>
  <si>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</si>
  <si>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</si>
  <si>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</si>
  <si>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</si>
  <si>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</si>
  <si>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</si>
  <si>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</si>
  <si>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</si>
  <si>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</si>
  <si>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</si>
  <si>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</si>
  <si>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</si>
  <si>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</si>
  <si>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</si>
  <si>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</si>
  <si>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</si>
  <si>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</si>
  <si>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</si>
  <si>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</si>
  <si>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</si>
  <si>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</si>
  <si>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</si>
  <si>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</si>
  <si>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</si>
  <si>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</si>
  <si>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</si>
  <si>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</si>
  <si>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</si>
  <si>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</si>
  <si>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</si>
  <si>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</si>
  <si>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</si>
  <si>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</si>
  <si>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</si>
  <si>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</si>
  <si>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</si>
  <si>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</si>
  <si>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</si>
  <si>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</si>
  <si>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</si>
  <si>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</si>
  <si>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</si>
  <si>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</si>
  <si>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</si>
  <si>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</si>
  <si>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</si>
  <si>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</si>
  <si>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</si>
  <si>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</si>
  <si>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</si>
  <si>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</si>
  <si>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</si>
  <si>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</si>
  <si>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</si>
  <si>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Lundi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</si>
  <si>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</si>
  <si>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</si>
  <si>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</si>
  <si>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</si>
  <si>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</si>
  <si>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</si>
  <si>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</si>
  <si>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</si>
  <si>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</si>
  <si>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</si>
  <si>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</si>
  <si>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</si>
  <si>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</si>
  <si>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</si>
  <si>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</si>
  <si>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</si>
  <si>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</si>
  <si>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</si>
  <si>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</si>
  <si>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</si>
  <si>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</si>
  <si>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</si>
  <si>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</si>
  <si>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</si>
  <si>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</si>
  <si>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</si>
  <si>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</si>
  <si>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</si>
  <si>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</si>
  <si>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</si>
  <si>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</si>
  <si>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</si>
  <si>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</si>
  <si>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</si>
  <si>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</si>
  <si>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</si>
  <si>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</si>
  <si>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</si>
  <si>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</si>
  <si>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</si>
  <si>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</si>
  <si>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</si>
  <si>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</si>
  <si>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</si>
  <si>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</si>
  <si>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</si>
  <si>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</si>
  <si>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</si>
  <si>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</si>
  <si>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</si>
  <si>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</si>
  <si>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</si>
  <si>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</si>
  <si>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</si>
  <si>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</si>
  <si>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</si>
  <si>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</si>
  <si>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</si>
  <si>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</si>
  <si>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</si>
  <si>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</si>
  <si>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</si>
  <si>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</si>
  <si>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</si>
  <si>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</si>
  <si>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</si>
  <si>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</si>
  <si>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</si>
  <si>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</si>
  <si>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</si>
  <si>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</si>
  <si>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</si>
  <si>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</si>
  <si>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</si>
  <si>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</si>
  <si>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</si>
  <si>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</si>
  <si>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</si>
  <si>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</si>
  <si>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</si>
  <si>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</si>
  <si>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REPOS</t>
  </si>
  <si>
    <t>SELECTED</t>
  </si>
  <si>
    <t>REPAS</t>
  </si>
  <si>
    <t>LAST GAME</t>
  </si>
  <si>
    <t>V.MUCHE2</t>
  </si>
  <si>
    <t>S.ZOZO4</t>
  </si>
  <si>
    <t>S.FLUTE8</t>
  </si>
  <si>
    <t>S.KIKI7</t>
  </si>
  <si>
    <t>L.BIDULE3</t>
  </si>
  <si>
    <t>H.TRUC1</t>
  </si>
  <si>
    <t>G.ZAZA5</t>
  </si>
  <si>
    <t>S.LOLO6</t>
  </si>
  <si>
    <t>F.DUDU9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</si>
  <si>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</si>
  <si>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</si>
  <si>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</si>
  <si>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</si>
  <si>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</si>
  <si>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</si>
  <si>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</si>
  <si>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</si>
  <si>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</si>
  <si>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2018-2019</t>
  </si>
  <si>
    <t>D1 Masculine</t>
  </si>
  <si>
    <t>10 et 11 novembre 2018</t>
  </si>
  <si>
    <t>Montluçon</t>
  </si>
  <si>
    <t>Fontenay</t>
  </si>
  <si>
    <t>Pontoise</t>
  </si>
  <si>
    <t>Franconville</t>
  </si>
  <si>
    <t>Hyères</t>
  </si>
  <si>
    <t>Toulouse</t>
  </si>
  <si>
    <t>Rennes</t>
  </si>
  <si>
    <t>Moirans</t>
  </si>
  <si>
    <t>Dinan</t>
  </si>
  <si>
    <t>Saintes</t>
  </si>
  <si>
    <t>Diderot XII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</si>
</sst>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h:mm;@"/>
    <numFmt numFmtId="174" formatCode="&quot;Vrai&quot;;&quot;Vrai&quot;;&quot;Faux&quot;"/>
    <numFmt numFmtId="175" formatCode="&quot;Actif&quot;;&quot;Actif&quot;;&quot;Inactif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1" fillId="0" borderId="17" xfId="54" applyFont="1" applyBorder="1" applyAlignment="1">
      <alignment horizontal="left" wrapText="1"/>
      <protection/>
    </xf>
    <xf numFmtId="0" fontId="1" fillId="0" borderId="17" xfId="54" applyFont="1" applyBorder="1" applyAlignment="1">
      <alignment wrapText="1"/>
      <protection/>
    </xf>
    <xf numFmtId="0" fontId="1" fillId="0" borderId="0" xfId="54" applyFont="1" applyAlignment="1">
      <alignment horizontal="left" wrapText="1"/>
      <protection/>
    </xf>
    <xf numFmtId="0" fontId="1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1" fillId="0" borderId="17" xfId="55" applyFont="1" applyBorder="1" applyAlignment="1">
      <alignment wrapText="1"/>
      <protection/>
    </xf>
    <xf numFmtId="0" fontId="0" fillId="0" borderId="0" xfId="55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36" borderId="0" xfId="54" applyFont="1" applyFill="1" applyAlignment="1">
      <alignment horizontal="center"/>
      <protection/>
    </xf>
    <xf numFmtId="0" fontId="0" fillId="36" borderId="0" xfId="54" applyFill="1">
      <alignment/>
      <protection/>
    </xf>
    <xf numFmtId="0" fontId="0" fillId="36" borderId="0" xfId="54" applyFill="1" applyAlignment="1">
      <alignment vertical="center" wrapText="1"/>
      <protection/>
    </xf>
    <xf numFmtId="0" fontId="3" fillId="37" borderId="17" xfId="54" applyFont="1" applyFill="1" applyBorder="1" applyAlignment="1">
      <alignment horizontal="center"/>
      <protection/>
    </xf>
    <xf numFmtId="0" fontId="4" fillId="37" borderId="15" xfId="54" applyFont="1" applyFill="1" applyBorder="1" applyAlignment="1">
      <alignment horizontal="center"/>
      <protection/>
    </xf>
    <xf numFmtId="0" fontId="1" fillId="36" borderId="0" xfId="54" applyFont="1" applyFill="1">
      <alignment/>
      <protection/>
    </xf>
    <xf numFmtId="0" fontId="0" fillId="37" borderId="17" xfId="54" applyFill="1" applyBorder="1" applyAlignment="1">
      <alignment horizontal="left"/>
      <protection/>
    </xf>
    <xf numFmtId="0" fontId="0" fillId="37" borderId="17" xfId="54" applyFill="1" applyBorder="1">
      <alignment/>
      <protection/>
    </xf>
    <xf numFmtId="0" fontId="3" fillId="36" borderId="0" xfId="54" applyFont="1" applyFill="1" applyBorder="1" applyAlignment="1">
      <alignment horizontal="center"/>
      <protection/>
    </xf>
    <xf numFmtId="0" fontId="0" fillId="36" borderId="0" xfId="54" applyFill="1" applyAlignment="1">
      <alignment horizontal="left"/>
      <protection/>
    </xf>
    <xf numFmtId="0" fontId="12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4" applyFont="1" applyBorder="1" applyAlignment="1" applyProtection="1">
      <alignment wrapText="1"/>
      <protection locked="0"/>
    </xf>
    <xf numFmtId="0" fontId="1" fillId="0" borderId="17" xfId="55" applyFont="1" applyBorder="1" applyAlignment="1" applyProtection="1">
      <alignment wrapText="1"/>
      <protection locked="0"/>
    </xf>
    <xf numFmtId="20" fontId="1" fillId="0" borderId="17" xfId="54" applyNumberFormat="1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0" fillId="0" borderId="17" xfId="55" applyNumberFormat="1" applyFont="1" applyFill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17" xfId="55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8" borderId="24" xfId="0" applyFont="1" applyFill="1" applyBorder="1" applyAlignment="1" applyProtection="1">
      <alignment horizontal="center"/>
      <protection/>
    </xf>
    <xf numFmtId="0" fontId="1" fillId="38" borderId="33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5" fillId="40" borderId="39" xfId="0" applyFont="1" applyFill="1" applyBorder="1" applyAlignment="1">
      <alignment vertical="center"/>
    </xf>
    <xf numFmtId="0" fontId="1" fillId="40" borderId="28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0" fontId="1" fillId="40" borderId="40" xfId="0" applyFont="1" applyFill="1" applyBorder="1" applyAlignment="1">
      <alignment horizontal="center" vertical="center"/>
    </xf>
    <xf numFmtId="0" fontId="3" fillId="36" borderId="0" xfId="54" applyFont="1" applyFill="1">
      <alignment/>
      <protection/>
    </xf>
    <xf numFmtId="0" fontId="5" fillId="40" borderId="18" xfId="0" applyFont="1" applyFill="1" applyBorder="1" applyAlignment="1">
      <alignment vertical="center"/>
    </xf>
    <xf numFmtId="0" fontId="1" fillId="40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4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41" borderId="23" xfId="54" applyFill="1" applyBorder="1">
      <alignment/>
      <protection/>
    </xf>
    <xf numFmtId="0" fontId="3" fillId="0" borderId="24" xfId="54" applyFont="1" applyBorder="1" applyAlignment="1">
      <alignment horizontal="left" wrapText="1"/>
      <protection/>
    </xf>
    <xf numFmtId="0" fontId="0" fillId="41" borderId="34" xfId="54" applyFill="1" applyBorder="1">
      <alignment/>
      <protection/>
    </xf>
    <xf numFmtId="0" fontId="3" fillId="0" borderId="24" xfId="54" applyFont="1" applyBorder="1" applyAlignment="1">
      <alignment horizontal="left"/>
      <protection/>
    </xf>
    <xf numFmtId="0" fontId="3" fillId="0" borderId="33" xfId="54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41" borderId="21" xfId="54" applyFill="1" applyBorder="1">
      <alignment/>
      <protection/>
    </xf>
    <xf numFmtId="0" fontId="0" fillId="41" borderId="42" xfId="54" applyFill="1" applyBorder="1">
      <alignment/>
      <protection/>
    </xf>
    <xf numFmtId="20" fontId="1" fillId="0" borderId="17" xfId="55" applyNumberFormat="1" applyFont="1" applyBorder="1" applyAlignment="1">
      <alignment wrapText="1"/>
      <protection/>
    </xf>
    <xf numFmtId="0" fontId="8" fillId="0" borderId="17" xfId="55" applyFont="1" applyBorder="1" applyAlignment="1">
      <alignment/>
      <protection/>
    </xf>
    <xf numFmtId="0" fontId="1" fillId="0" borderId="17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5" fillId="0" borderId="17" xfId="55" applyFont="1" applyBorder="1">
      <alignment/>
      <protection/>
    </xf>
    <xf numFmtId="49" fontId="0" fillId="0" borderId="17" xfId="55" applyNumberFormat="1" applyFont="1" applyFill="1" applyBorder="1" applyAlignment="1">
      <alignment horizontal="center" shrinkToFit="1"/>
      <protection/>
    </xf>
    <xf numFmtId="0" fontId="0" fillId="0" borderId="17" xfId="55" applyBorder="1">
      <alignment/>
      <protection/>
    </xf>
    <xf numFmtId="0" fontId="0" fillId="0" borderId="0" xfId="55" applyAlignment="1">
      <alignment shrinkToFit="1"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>
      <alignment vertical="center"/>
    </xf>
    <xf numFmtId="0" fontId="3" fillId="42" borderId="11" xfId="0" applyFont="1" applyFill="1" applyBorder="1" applyAlignment="1">
      <alignment vertical="center"/>
    </xf>
    <xf numFmtId="0" fontId="20" fillId="43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4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0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42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44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40" borderId="17" xfId="0" applyFont="1" applyFill="1" applyBorder="1" applyAlignment="1">
      <alignment vertical="center"/>
    </xf>
    <xf numFmtId="0" fontId="1" fillId="0" borderId="0" xfId="54" applyFont="1" applyAlignment="1">
      <alignment horizontal="center" wrapText="1"/>
      <protection/>
    </xf>
    <xf numFmtId="0" fontId="1" fillId="0" borderId="28" xfId="55" applyFont="1" applyBorder="1" applyAlignment="1">
      <alignment horizontal="center"/>
      <protection/>
    </xf>
    <xf numFmtId="0" fontId="1" fillId="0" borderId="49" xfId="55" applyFont="1" applyBorder="1" applyAlignment="1">
      <alignment horizontal="center"/>
      <protection/>
    </xf>
    <xf numFmtId="0" fontId="1" fillId="0" borderId="29" xfId="55" applyFont="1" applyBorder="1" applyAlignment="1">
      <alignment horizontal="center"/>
      <protection/>
    </xf>
    <xf numFmtId="0" fontId="3" fillId="42" borderId="5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7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2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locked="0"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2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54" xfId="0" applyFont="1" applyFill="1" applyBorder="1" applyAlignment="1" applyProtection="1">
      <alignment horizontal="center"/>
      <protection/>
    </xf>
    <xf numFmtId="0" fontId="5" fillId="35" borderId="55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1" fillId="36" borderId="0" xfId="54" applyFont="1" applyFill="1" applyAlignment="1">
      <alignment vertical="center" wrapText="1"/>
      <protection/>
    </xf>
    <xf numFmtId="0" fontId="3" fillId="36" borderId="0" xfId="54" applyFont="1" applyFill="1" applyAlignment="1">
      <alignment horizontal="center"/>
      <protection/>
    </xf>
    <xf numFmtId="0" fontId="10" fillId="0" borderId="0" xfId="54" applyFont="1" applyAlignment="1">
      <alignment wrapText="1"/>
      <protection/>
    </xf>
    <xf numFmtId="0" fontId="10" fillId="0" borderId="57" xfId="54" applyFont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3</xdr:row>
      <xdr:rowOff>66675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05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200025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971550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8192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20288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2238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4479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6574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>
      <xdr:nvSpPr>
        <xdr:cNvPr id="6" name="Line 36"/>
        <xdr:cNvSpPr>
          <a:spLocks/>
        </xdr:cNvSpPr>
      </xdr:nvSpPr>
      <xdr:spPr>
        <a:xfrm flipV="1">
          <a:off x="1628775" y="3295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>
      <xdr:nvSpPr>
        <xdr:cNvPr id="7" name="Line 37"/>
        <xdr:cNvSpPr>
          <a:spLocks/>
        </xdr:cNvSpPr>
      </xdr:nvSpPr>
      <xdr:spPr>
        <a:xfrm flipV="1">
          <a:off x="1628775" y="35052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>
      <xdr:nvSpPr>
        <xdr:cNvPr id="8" name="Line 38"/>
        <xdr:cNvSpPr>
          <a:spLocks/>
        </xdr:cNvSpPr>
      </xdr:nvSpPr>
      <xdr:spPr>
        <a:xfrm flipV="1">
          <a:off x="1628775" y="3676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>
      <xdr:nvSpPr>
        <xdr:cNvPr id="9" name="Line 39"/>
        <xdr:cNvSpPr>
          <a:spLocks/>
        </xdr:cNvSpPr>
      </xdr:nvSpPr>
      <xdr:spPr>
        <a:xfrm flipV="1">
          <a:off x="1628775" y="38385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>
      <xdr:nvSpPr>
        <xdr:cNvPr id="10" name="Line 40"/>
        <xdr:cNvSpPr>
          <a:spLocks/>
        </xdr:cNvSpPr>
      </xdr:nvSpPr>
      <xdr:spPr>
        <a:xfrm flipV="1">
          <a:off x="1628775" y="40005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0</xdr:rowOff>
    </xdr:to>
    <xdr:grpSp>
      <xdr:nvGrpSpPr>
        <xdr:cNvPr id="11" name="Group 62"/>
        <xdr:cNvGrpSpPr>
          <a:grpSpLocks/>
        </xdr:cNvGrpSpPr>
      </xdr:nvGrpSpPr>
      <xdr:grpSpPr>
        <a:xfrm flipV="1">
          <a:off x="3867150" y="4810125"/>
          <a:ext cx="3476625" cy="247650"/>
          <a:chOff x="548" y="289"/>
          <a:chExt cx="80" cy="37"/>
        </a:xfrm>
        <a:solidFill>
          <a:srgbClr val="FFFFFF"/>
        </a:solidFill>
      </xdr:grpSpPr>
      <xdr:sp>
        <xdr:nvSpPr>
          <xdr:cNvPr id="12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64"/>
          <xdr:cNvSpPr txBox="1">
            <a:spLocks noChangeArrowheads="1"/>
          </xdr:cNvSpPr>
        </xdr:nvSpPr>
        <xdr:spPr>
          <a:xfrm>
            <a:off x="575" y="293"/>
            <a:ext cx="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14" name="Group 65"/>
        <xdr:cNvGrpSpPr>
          <a:grpSpLocks/>
        </xdr:cNvGrpSpPr>
      </xdr:nvGrpSpPr>
      <xdr:grpSpPr>
        <a:xfrm>
          <a:off x="8582025" y="676275"/>
          <a:ext cx="1466850" cy="904875"/>
          <a:chOff x="548" y="288"/>
          <a:chExt cx="80" cy="38"/>
        </a:xfrm>
        <a:solidFill>
          <a:srgbClr val="FFFFFF"/>
        </a:solidFill>
      </xdr:grpSpPr>
      <xdr:sp>
        <xdr:nvSpPr>
          <xdr:cNvPr id="15" name="Line 66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7"/>
          <xdr:cNvSpPr txBox="1">
            <a:spLocks noChangeArrowheads="1"/>
          </xdr:cNvSpPr>
        </xdr:nvSpPr>
        <xdr:spPr>
          <a:xfrm>
            <a:off x="574" y="288"/>
            <a:ext cx="6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>
      <xdr:nvSpPr>
        <xdr:cNvPr id="17" name="Line 68"/>
        <xdr:cNvSpPr>
          <a:spLocks/>
        </xdr:cNvSpPr>
      </xdr:nvSpPr>
      <xdr:spPr>
        <a:xfrm flipV="1">
          <a:off x="8601075" y="22669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419100</xdr:colOff>
      <xdr:row>11</xdr:row>
      <xdr:rowOff>0</xdr:rowOff>
    </xdr:from>
    <xdr:ext cx="133350" cy="219075"/>
    <xdr:sp>
      <xdr:nvSpPr>
        <xdr:cNvPr id="18" name="Text Box 69"/>
        <xdr:cNvSpPr txBox="1">
          <a:spLocks noChangeArrowheads="1"/>
        </xdr:cNvSpPr>
      </xdr:nvSpPr>
      <xdr:spPr>
        <a:xfrm>
          <a:off x="8972550" y="23717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66675</xdr:rowOff>
    </xdr:to>
    <xdr:grpSp>
      <xdr:nvGrpSpPr>
        <xdr:cNvPr id="19" name="Group 70"/>
        <xdr:cNvGrpSpPr>
          <a:grpSpLocks/>
        </xdr:cNvGrpSpPr>
      </xdr:nvGrpSpPr>
      <xdr:grpSpPr>
        <a:xfrm>
          <a:off x="8543925" y="400050"/>
          <a:ext cx="1504950" cy="685800"/>
          <a:chOff x="548" y="288"/>
          <a:chExt cx="80" cy="38"/>
        </a:xfrm>
        <a:solidFill>
          <a:srgbClr val="FFFFFF"/>
        </a:solidFill>
      </xdr:grpSpPr>
      <xdr:sp>
        <xdr:nvSpPr>
          <xdr:cNvPr id="20" name="Line 7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575" y="288"/>
            <a:ext cx="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22" name="Group 73"/>
        <xdr:cNvGrpSpPr>
          <a:grpSpLocks/>
        </xdr:cNvGrpSpPr>
      </xdr:nvGrpSpPr>
      <xdr:grpSpPr>
        <a:xfrm>
          <a:off x="8582025" y="1590675"/>
          <a:ext cx="1457325" cy="409575"/>
          <a:chOff x="548" y="288"/>
          <a:chExt cx="80" cy="74"/>
        </a:xfrm>
        <a:solidFill>
          <a:srgbClr val="FFFFFF"/>
        </a:solidFill>
      </xdr:grpSpPr>
      <xdr:sp>
        <xdr:nvSpPr>
          <xdr:cNvPr id="23" name="Line 74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75"/>
          <xdr:cNvSpPr txBox="1">
            <a:spLocks noChangeArrowheads="1"/>
          </xdr:cNvSpPr>
        </xdr:nvSpPr>
        <xdr:spPr>
          <a:xfrm>
            <a:off x="574" y="288"/>
            <a:ext cx="7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95250</xdr:rowOff>
    </xdr:to>
    <xdr:grpSp>
      <xdr:nvGrpSpPr>
        <xdr:cNvPr id="25" name="Group 76"/>
        <xdr:cNvGrpSpPr>
          <a:grpSpLocks/>
        </xdr:cNvGrpSpPr>
      </xdr:nvGrpSpPr>
      <xdr:grpSpPr>
        <a:xfrm>
          <a:off x="8572500" y="1838325"/>
          <a:ext cx="1476375" cy="419100"/>
          <a:chOff x="548" y="289"/>
          <a:chExt cx="80" cy="88"/>
        </a:xfrm>
        <a:solidFill>
          <a:srgbClr val="FFFFFF"/>
        </a:solidFill>
      </xdr:grpSpPr>
      <xdr:sp>
        <xdr:nvSpPr>
          <xdr:cNvPr id="26" name="Line 7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8"/>
          <xdr:cNvSpPr txBox="1">
            <a:spLocks noChangeArrowheads="1"/>
          </xdr:cNvSpPr>
        </xdr:nvSpPr>
        <xdr:spPr>
          <a:xfrm>
            <a:off x="573" y="291"/>
            <a:ext cx="6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>
      <xdr:nvSpPr>
        <xdr:cNvPr id="28" name="Line 79"/>
        <xdr:cNvSpPr>
          <a:spLocks/>
        </xdr:cNvSpPr>
      </xdr:nvSpPr>
      <xdr:spPr>
        <a:xfrm flipV="1">
          <a:off x="8582025" y="25336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104775</xdr:rowOff>
    </xdr:from>
    <xdr:ext cx="114300" cy="219075"/>
    <xdr:sp>
      <xdr:nvSpPr>
        <xdr:cNvPr id="29" name="Text Box 80"/>
        <xdr:cNvSpPr txBox="1">
          <a:spLocks noChangeArrowheads="1"/>
        </xdr:cNvSpPr>
      </xdr:nvSpPr>
      <xdr:spPr>
        <a:xfrm>
          <a:off x="9191625" y="26860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>
      <xdr:nvSpPr>
        <xdr:cNvPr id="30" name="Line 81"/>
        <xdr:cNvSpPr>
          <a:spLocks/>
        </xdr:cNvSpPr>
      </xdr:nvSpPr>
      <xdr:spPr>
        <a:xfrm flipV="1">
          <a:off x="8582025" y="2714625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485775</xdr:colOff>
      <xdr:row>14</xdr:row>
      <xdr:rowOff>38100</xdr:rowOff>
    </xdr:from>
    <xdr:ext cx="133350" cy="219075"/>
    <xdr:sp>
      <xdr:nvSpPr>
        <xdr:cNvPr id="31" name="Text Box 82"/>
        <xdr:cNvSpPr txBox="1">
          <a:spLocks noChangeArrowheads="1"/>
        </xdr:cNvSpPr>
      </xdr:nvSpPr>
      <xdr:spPr>
        <a:xfrm>
          <a:off x="9039225" y="30384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>
      <xdr:nvSpPr>
        <xdr:cNvPr id="32" name="Line 83"/>
        <xdr:cNvSpPr>
          <a:spLocks/>
        </xdr:cNvSpPr>
      </xdr:nvSpPr>
      <xdr:spPr>
        <a:xfrm flipV="1">
          <a:off x="8601075" y="2962275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552450</xdr:colOff>
      <xdr:row>15</xdr:row>
      <xdr:rowOff>180975</xdr:rowOff>
    </xdr:from>
    <xdr:ext cx="114300" cy="219075"/>
    <xdr:sp>
      <xdr:nvSpPr>
        <xdr:cNvPr id="33" name="Text Box 84"/>
        <xdr:cNvSpPr txBox="1">
          <a:spLocks noChangeArrowheads="1"/>
        </xdr:cNvSpPr>
      </xdr:nvSpPr>
      <xdr:spPr>
        <a:xfrm>
          <a:off x="9105900" y="3400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>
      <xdr:nvSpPr>
        <xdr:cNvPr id="34" name="Line 86"/>
        <xdr:cNvSpPr>
          <a:spLocks/>
        </xdr:cNvSpPr>
      </xdr:nvSpPr>
      <xdr:spPr>
        <a:xfrm flipV="1">
          <a:off x="8562975" y="3228975"/>
          <a:ext cx="1438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16</xdr:row>
      <xdr:rowOff>95250</xdr:rowOff>
    </xdr:from>
    <xdr:ext cx="133350" cy="219075"/>
    <xdr:sp>
      <xdr:nvSpPr>
        <xdr:cNvPr id="35" name="Text Box 87"/>
        <xdr:cNvSpPr txBox="1">
          <a:spLocks noChangeArrowheads="1"/>
        </xdr:cNvSpPr>
      </xdr:nvSpPr>
      <xdr:spPr>
        <a:xfrm>
          <a:off x="9496425" y="35242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>
      <xdr:nvSpPr>
        <xdr:cNvPr id="36" name="Line 89"/>
        <xdr:cNvSpPr>
          <a:spLocks/>
        </xdr:cNvSpPr>
      </xdr:nvSpPr>
      <xdr:spPr>
        <a:xfrm flipV="1">
          <a:off x="8553450" y="3457575"/>
          <a:ext cx="15621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314325</xdr:colOff>
      <xdr:row>18</xdr:row>
      <xdr:rowOff>152400</xdr:rowOff>
    </xdr:from>
    <xdr:ext cx="114300" cy="219075"/>
    <xdr:sp>
      <xdr:nvSpPr>
        <xdr:cNvPr id="37" name="Text Box 90"/>
        <xdr:cNvSpPr txBox="1">
          <a:spLocks noChangeArrowheads="1"/>
        </xdr:cNvSpPr>
      </xdr:nvSpPr>
      <xdr:spPr>
        <a:xfrm>
          <a:off x="9629775" y="39147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11</xdr:col>
      <xdr:colOff>419100</xdr:colOff>
      <xdr:row>27</xdr:row>
      <xdr:rowOff>0</xdr:rowOff>
    </xdr:from>
    <xdr:ext cx="19050" cy="190500"/>
    <xdr:sp fLocksText="0">
      <xdr:nvSpPr>
        <xdr:cNvPr id="38" name="Text Box 69"/>
        <xdr:cNvSpPr txBox="1">
          <a:spLocks noChangeArrowheads="1"/>
        </xdr:cNvSpPr>
      </xdr:nvSpPr>
      <xdr:spPr>
        <a:xfrm>
          <a:off x="8972550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0</xdr:rowOff>
    </xdr:from>
    <xdr:ext cx="19050" cy="190500"/>
    <xdr:sp fLocksText="0">
      <xdr:nvSpPr>
        <xdr:cNvPr id="39" name="Text Box 82"/>
        <xdr:cNvSpPr txBox="1">
          <a:spLocks noChangeArrowheads="1"/>
        </xdr:cNvSpPr>
      </xdr:nvSpPr>
      <xdr:spPr>
        <a:xfrm>
          <a:off x="9039225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40" name="Group 1"/>
        <xdr:cNvGrpSpPr>
          <a:grpSpLocks/>
        </xdr:cNvGrpSpPr>
      </xdr:nvGrpSpPr>
      <xdr:grpSpPr>
        <a:xfrm>
          <a:off x="5353050" y="342900"/>
          <a:ext cx="723900" cy="247650"/>
          <a:chOff x="468" y="201"/>
          <a:chExt cx="80" cy="57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"/>
          <xdr:cNvSpPr txBox="1">
            <a:spLocks noChangeArrowheads="1"/>
          </xdr:cNvSpPr>
        </xdr:nvSpPr>
        <xdr:spPr>
          <a:xfrm>
            <a:off x="499" y="201"/>
            <a:ext cx="14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57150</xdr:rowOff>
    </xdr:to>
    <xdr:grpSp>
      <xdr:nvGrpSpPr>
        <xdr:cNvPr id="43" name="Group 4"/>
        <xdr:cNvGrpSpPr>
          <a:grpSpLocks/>
        </xdr:cNvGrpSpPr>
      </xdr:nvGrpSpPr>
      <xdr:grpSpPr>
        <a:xfrm>
          <a:off x="5353050" y="3838575"/>
          <a:ext cx="704850" cy="304800"/>
          <a:chOff x="548" y="289"/>
          <a:chExt cx="80" cy="61"/>
        </a:xfrm>
        <a:solidFill>
          <a:srgbClr val="FFFFFF"/>
        </a:solidFill>
      </xdr:grpSpPr>
      <xdr:sp>
        <xdr:nvSpPr>
          <xdr:cNvPr id="44" name="Line 5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6"/>
          <xdr:cNvSpPr txBox="1">
            <a:spLocks noChangeArrowheads="1"/>
          </xdr:cNvSpPr>
        </xdr:nvSpPr>
        <xdr:spPr>
          <a:xfrm>
            <a:off x="575" y="306"/>
            <a:ext cx="13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46" name="Group 7"/>
        <xdr:cNvGrpSpPr>
          <a:grpSpLocks/>
        </xdr:cNvGrpSpPr>
      </xdr:nvGrpSpPr>
      <xdr:grpSpPr>
        <a:xfrm>
          <a:off x="5334000" y="733425"/>
          <a:ext cx="714375" cy="1009650"/>
          <a:chOff x="468" y="221"/>
          <a:chExt cx="80" cy="37"/>
        </a:xfrm>
        <a:solidFill>
          <a:srgbClr val="FFFFFF"/>
        </a:solidFill>
      </xdr:grpSpPr>
      <xdr:sp>
        <xdr:nvSpPr>
          <xdr:cNvPr id="47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9"/>
          <xdr:cNvSpPr txBox="1">
            <a:spLocks noChangeArrowheads="1"/>
          </xdr:cNvSpPr>
        </xdr:nvSpPr>
        <xdr:spPr>
          <a:xfrm>
            <a:off x="510" y="223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49" name="Group 10"/>
        <xdr:cNvGrpSpPr>
          <a:grpSpLocks/>
        </xdr:cNvGrpSpPr>
      </xdr:nvGrpSpPr>
      <xdr:grpSpPr>
        <a:xfrm>
          <a:off x="5353050" y="3000375"/>
          <a:ext cx="752475" cy="723900"/>
          <a:chOff x="548" y="289"/>
          <a:chExt cx="80" cy="37"/>
        </a:xfrm>
        <a:solidFill>
          <a:srgbClr val="FFFFFF"/>
        </a:solidFill>
      </xdr:grpSpPr>
      <xdr:sp>
        <xdr:nvSpPr>
          <xdr:cNvPr id="50" name="Line 1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2"/>
          <xdr:cNvSpPr txBox="1">
            <a:spLocks noChangeArrowheads="1"/>
          </xdr:cNvSpPr>
        </xdr:nvSpPr>
        <xdr:spPr>
          <a:xfrm>
            <a:off x="603" y="305"/>
            <a:ext cx="1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5353050" y="1600200"/>
          <a:ext cx="704850" cy="1190625"/>
          <a:chOff x="468" y="221"/>
          <a:chExt cx="80" cy="37"/>
        </a:xfrm>
        <a:solidFill>
          <a:srgbClr val="FFFFFF"/>
        </a:solidFill>
      </xdr:grpSpPr>
      <xdr:sp>
        <xdr:nvSpPr>
          <xdr:cNvPr id="53" name="Line 14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496" y="233"/>
            <a:ext cx="18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55" name="Group 16"/>
        <xdr:cNvGrpSpPr>
          <a:grpSpLocks/>
        </xdr:cNvGrpSpPr>
      </xdr:nvGrpSpPr>
      <xdr:grpSpPr>
        <a:xfrm>
          <a:off x="5314950" y="2000250"/>
          <a:ext cx="742950" cy="904875"/>
          <a:chOff x="548" y="289"/>
          <a:chExt cx="80" cy="37"/>
        </a:xfrm>
        <a:solidFill>
          <a:srgbClr val="FFFFFF"/>
        </a:solidFill>
      </xdr:grpSpPr>
      <xdr:sp>
        <xdr:nvSpPr>
          <xdr:cNvPr id="56" name="Line 1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580" y="306"/>
            <a:ext cx="15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58" name="Group 19"/>
        <xdr:cNvGrpSpPr>
          <a:grpSpLocks/>
        </xdr:cNvGrpSpPr>
      </xdr:nvGrpSpPr>
      <xdr:grpSpPr>
        <a:xfrm>
          <a:off x="5353050" y="2019300"/>
          <a:ext cx="752475" cy="1724025"/>
          <a:chOff x="468" y="221"/>
          <a:chExt cx="80" cy="37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1"/>
          <xdr:cNvSpPr txBox="1">
            <a:spLocks noChangeArrowheads="1"/>
          </xdr:cNvSpPr>
        </xdr:nvSpPr>
        <xdr:spPr>
          <a:xfrm>
            <a:off x="495" y="236"/>
            <a:ext cx="15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61" name="Group 22"/>
        <xdr:cNvGrpSpPr>
          <a:grpSpLocks/>
        </xdr:cNvGrpSpPr>
      </xdr:nvGrpSpPr>
      <xdr:grpSpPr>
        <a:xfrm flipV="1">
          <a:off x="5343525" y="723900"/>
          <a:ext cx="752475" cy="1857375"/>
          <a:chOff x="546" y="-957"/>
          <a:chExt cx="97" cy="1376"/>
        </a:xfrm>
        <a:solidFill>
          <a:srgbClr val="FFFFFF"/>
        </a:solidFill>
      </xdr:grpSpPr>
      <xdr:sp>
        <xdr:nvSpPr>
          <xdr:cNvPr id="62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591" y="-202"/>
            <a:ext cx="16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64" name="Group 1"/>
        <xdr:cNvGrpSpPr>
          <a:grpSpLocks/>
        </xdr:cNvGrpSpPr>
      </xdr:nvGrpSpPr>
      <xdr:grpSpPr>
        <a:xfrm flipV="1">
          <a:off x="6848475" y="247650"/>
          <a:ext cx="476250" cy="200025"/>
          <a:chOff x="468" y="221"/>
          <a:chExt cx="80" cy="251"/>
        </a:xfrm>
        <a:solidFill>
          <a:srgbClr val="FFFFFF"/>
        </a:solidFill>
      </xdr:grpSpPr>
      <xdr:sp>
        <xdr:nvSpPr>
          <xdr:cNvPr id="65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"/>
          <xdr:cNvSpPr txBox="1">
            <a:spLocks noChangeArrowheads="1"/>
          </xdr:cNvSpPr>
        </xdr:nvSpPr>
        <xdr:spPr>
          <a:xfrm>
            <a:off x="497" y="233"/>
            <a:ext cx="32" cy="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67" name="Group 7"/>
        <xdr:cNvGrpSpPr>
          <a:grpSpLocks/>
        </xdr:cNvGrpSpPr>
      </xdr:nvGrpSpPr>
      <xdr:grpSpPr>
        <a:xfrm>
          <a:off x="6858000" y="704850"/>
          <a:ext cx="457200" cy="828675"/>
          <a:chOff x="468" y="221"/>
          <a:chExt cx="80" cy="37"/>
        </a:xfrm>
        <a:solidFill>
          <a:srgbClr val="FFFFFF"/>
        </a:solidFill>
      </xdr:grpSpPr>
      <xdr:sp>
        <xdr:nvSpPr>
          <xdr:cNvPr id="68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70" name="Group 22"/>
        <xdr:cNvGrpSpPr>
          <a:grpSpLocks/>
        </xdr:cNvGrpSpPr>
      </xdr:nvGrpSpPr>
      <xdr:grpSpPr>
        <a:xfrm flipV="1">
          <a:off x="6867525" y="704850"/>
          <a:ext cx="485775" cy="819150"/>
          <a:chOff x="546" y="-957"/>
          <a:chExt cx="97" cy="1376"/>
        </a:xfrm>
        <a:solidFill>
          <a:srgbClr val="FFFFFF"/>
        </a:solidFill>
      </xdr:grpSpPr>
      <xdr:sp>
        <xdr:nvSpPr>
          <xdr:cNvPr id="71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4"/>
          <xdr:cNvSpPr txBox="1">
            <a:spLocks noChangeArrowheads="1"/>
          </xdr:cNvSpPr>
        </xdr:nvSpPr>
        <xdr:spPr>
          <a:xfrm>
            <a:off x="624" y="-707"/>
            <a:ext cx="17" cy="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73" name="Group 22"/>
        <xdr:cNvGrpSpPr>
          <a:grpSpLocks/>
        </xdr:cNvGrpSpPr>
      </xdr:nvGrpSpPr>
      <xdr:grpSpPr>
        <a:xfrm flipV="1">
          <a:off x="6877050" y="1857375"/>
          <a:ext cx="438150" cy="209550"/>
          <a:chOff x="546" y="-5226"/>
          <a:chExt cx="97" cy="5645"/>
        </a:xfrm>
        <a:solidFill>
          <a:srgbClr val="FFFFFF"/>
        </a:solidFill>
      </xdr:grpSpPr>
      <xdr:sp>
        <xdr:nvSpPr>
          <xdr:cNvPr id="74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24"/>
          <xdr:cNvSpPr txBox="1">
            <a:spLocks noChangeArrowheads="1"/>
          </xdr:cNvSpPr>
        </xdr:nvSpPr>
        <xdr:spPr>
          <a:xfrm>
            <a:off x="590" y="-5226"/>
            <a:ext cx="17" cy="5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76" name="Group 1"/>
        <xdr:cNvGrpSpPr>
          <a:grpSpLocks/>
        </xdr:cNvGrpSpPr>
      </xdr:nvGrpSpPr>
      <xdr:grpSpPr>
        <a:xfrm flipV="1">
          <a:off x="6896100" y="2466975"/>
          <a:ext cx="447675" cy="409575"/>
          <a:chOff x="468" y="221"/>
          <a:chExt cx="80" cy="251"/>
        </a:xfrm>
        <a:solidFill>
          <a:srgbClr val="FFFFFF"/>
        </a:solidFill>
      </xdr:grpSpPr>
      <xdr:sp>
        <xdr:nvSpPr>
          <xdr:cNvPr id="77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3"/>
          <xdr:cNvSpPr txBox="1">
            <a:spLocks noChangeArrowheads="1"/>
          </xdr:cNvSpPr>
        </xdr:nvSpPr>
        <xdr:spPr>
          <a:xfrm>
            <a:off x="495" y="355"/>
            <a:ext cx="3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79" name="Group 7"/>
        <xdr:cNvGrpSpPr>
          <a:grpSpLocks/>
        </xdr:cNvGrpSpPr>
      </xdr:nvGrpSpPr>
      <xdr:grpSpPr>
        <a:xfrm>
          <a:off x="6848475" y="3219450"/>
          <a:ext cx="457200" cy="523875"/>
          <a:chOff x="468" y="221"/>
          <a:chExt cx="80" cy="37"/>
        </a:xfrm>
        <a:solidFill>
          <a:srgbClr val="FFFFFF"/>
        </a:solidFill>
      </xdr:grpSpPr>
      <xdr:sp>
        <xdr:nvSpPr>
          <xdr:cNvPr id="80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82" name="Group 22"/>
        <xdr:cNvGrpSpPr>
          <a:grpSpLocks/>
        </xdr:cNvGrpSpPr>
      </xdr:nvGrpSpPr>
      <xdr:grpSpPr>
        <a:xfrm flipV="1">
          <a:off x="6877050" y="3019425"/>
          <a:ext cx="485775" cy="552450"/>
          <a:chOff x="546" y="-957"/>
          <a:chExt cx="97" cy="1376"/>
        </a:xfrm>
        <a:solidFill>
          <a:srgbClr val="FFFFFF"/>
        </a:solidFill>
      </xdr:grpSpPr>
      <xdr:sp>
        <xdr:nvSpPr>
          <xdr:cNvPr id="83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24"/>
          <xdr:cNvSpPr txBox="1">
            <a:spLocks noChangeArrowheads="1"/>
          </xdr:cNvSpPr>
        </xdr:nvSpPr>
        <xdr:spPr>
          <a:xfrm>
            <a:off x="624" y="-672"/>
            <a:ext cx="17" cy="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85" name="Group 22"/>
        <xdr:cNvGrpSpPr>
          <a:grpSpLocks/>
        </xdr:cNvGrpSpPr>
      </xdr:nvGrpSpPr>
      <xdr:grpSpPr>
        <a:xfrm>
          <a:off x="6905625" y="3905250"/>
          <a:ext cx="390525" cy="257175"/>
          <a:chOff x="546" y="-957"/>
          <a:chExt cx="97" cy="2844"/>
        </a:xfrm>
        <a:solidFill>
          <a:srgbClr val="FFFFFF"/>
        </a:solidFill>
      </xdr:grpSpPr>
      <xdr:sp>
        <xdr:nvSpPr>
          <xdr:cNvPr id="86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24"/>
          <xdr:cNvSpPr txBox="1">
            <a:spLocks noChangeArrowheads="1"/>
          </xdr:cNvSpPr>
        </xdr:nvSpPr>
        <xdr:spPr>
          <a:xfrm>
            <a:off x="591" y="-220"/>
            <a:ext cx="17" cy="2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88" name="Group 19"/>
        <xdr:cNvGrpSpPr>
          <a:grpSpLocks/>
        </xdr:cNvGrpSpPr>
      </xdr:nvGrpSpPr>
      <xdr:grpSpPr>
        <a:xfrm>
          <a:off x="3876675" y="3981450"/>
          <a:ext cx="990600" cy="914400"/>
          <a:chOff x="468" y="221"/>
          <a:chExt cx="80" cy="37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1"/>
          <xdr:cNvSpPr txBox="1">
            <a:spLocks noChangeArrowheads="1"/>
          </xdr:cNvSpPr>
        </xdr:nvSpPr>
        <xdr:spPr>
          <a:xfrm>
            <a:off x="495" y="236"/>
            <a:ext cx="11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91" name="Group 19"/>
        <xdr:cNvGrpSpPr>
          <a:grpSpLocks/>
        </xdr:cNvGrpSpPr>
      </xdr:nvGrpSpPr>
      <xdr:grpSpPr>
        <a:xfrm>
          <a:off x="3276600" y="742950"/>
          <a:ext cx="504825" cy="3752850"/>
          <a:chOff x="468" y="221"/>
          <a:chExt cx="80" cy="37"/>
        </a:xfrm>
        <a:solidFill>
          <a:srgbClr val="FFFFFF"/>
        </a:solidFill>
      </xdr:grpSpPr>
      <xdr:sp>
        <xdr:nvSpPr>
          <xdr:cNvPr id="92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21"/>
          <xdr:cNvSpPr txBox="1">
            <a:spLocks noChangeArrowheads="1"/>
          </xdr:cNvSpPr>
        </xdr:nvSpPr>
        <xdr:spPr>
          <a:xfrm>
            <a:off x="495" y="236"/>
            <a:ext cx="21" cy="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47625</xdr:rowOff>
    </xdr:to>
    <xdr:grpSp>
      <xdr:nvGrpSpPr>
        <xdr:cNvPr id="94" name="Group 62"/>
        <xdr:cNvGrpSpPr>
          <a:grpSpLocks/>
        </xdr:cNvGrpSpPr>
      </xdr:nvGrpSpPr>
      <xdr:grpSpPr>
        <a:xfrm flipV="1">
          <a:off x="3781425" y="4552950"/>
          <a:ext cx="3581400" cy="228600"/>
          <a:chOff x="548" y="289"/>
          <a:chExt cx="80" cy="48"/>
        </a:xfrm>
        <a:solidFill>
          <a:srgbClr val="FFFFFF"/>
        </a:solidFill>
      </xdr:grpSpPr>
      <xdr:sp>
        <xdr:nvSpPr>
          <xdr:cNvPr id="95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Box 64"/>
          <xdr:cNvSpPr txBox="1">
            <a:spLocks noChangeArrowheads="1"/>
          </xdr:cNvSpPr>
        </xdr:nvSpPr>
        <xdr:spPr>
          <a:xfrm>
            <a:off x="575" y="291"/>
            <a:ext cx="3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96" t="s">
        <v>204</v>
      </c>
    </row>
    <row r="5" spans="1:3" ht="15.75">
      <c r="A5" s="64">
        <v>2</v>
      </c>
      <c r="B5" s="65" t="s">
        <v>33</v>
      </c>
      <c r="C5" s="96" t="s">
        <v>205</v>
      </c>
    </row>
    <row r="6" spans="1:3" ht="15.75">
      <c r="A6" s="64">
        <v>3</v>
      </c>
      <c r="B6" s="65" t="s">
        <v>34</v>
      </c>
      <c r="C6" s="96" t="s">
        <v>206</v>
      </c>
    </row>
    <row r="7" spans="1:3" ht="15.75">
      <c r="A7" s="64">
        <v>4</v>
      </c>
      <c r="B7" s="65" t="s">
        <v>35</v>
      </c>
      <c r="C7" s="96" t="s">
        <v>207</v>
      </c>
    </row>
    <row r="8" spans="1:3" s="70" customFormat="1" ht="31.5">
      <c r="A8" s="64">
        <v>5</v>
      </c>
      <c r="B8" s="69" t="s">
        <v>67</v>
      </c>
      <c r="C8" s="97" t="s">
        <v>65</v>
      </c>
    </row>
    <row r="9" ht="15.75">
      <c r="C9" s="98">
        <v>0.020833333333333332</v>
      </c>
    </row>
    <row r="10" spans="1:3" ht="31.5">
      <c r="A10" s="64">
        <v>6</v>
      </c>
      <c r="B10" s="65" t="s">
        <v>110</v>
      </c>
      <c r="C10" s="97" t="s">
        <v>68</v>
      </c>
    </row>
    <row r="11" spans="1:3" ht="15.75">
      <c r="A11" s="64"/>
      <c r="B11" s="65"/>
      <c r="C11" s="98">
        <v>0.02361111111111111</v>
      </c>
    </row>
    <row r="12" spans="1:3" ht="15.75">
      <c r="A12" s="64">
        <v>7</v>
      </c>
      <c r="B12" s="69" t="s">
        <v>158</v>
      </c>
      <c r="C12" s="153">
        <v>0.3958333333333333</v>
      </c>
    </row>
    <row r="13" spans="1:3" ht="15.75">
      <c r="A13" s="64">
        <v>8</v>
      </c>
      <c r="B13" s="69" t="s">
        <v>181</v>
      </c>
      <c r="C13" s="153">
        <v>0.3333333333333333</v>
      </c>
    </row>
    <row r="14" spans="1:3" ht="21" customHeight="1">
      <c r="A14" s="190" t="s">
        <v>71</v>
      </c>
      <c r="B14" s="190"/>
      <c r="C14" s="190"/>
    </row>
    <row r="15" spans="1:3" ht="16.5" thickBot="1">
      <c r="A15" s="66" t="s">
        <v>66</v>
      </c>
      <c r="B15" s="67"/>
      <c r="C15" s="152" t="s">
        <v>111</v>
      </c>
    </row>
    <row r="16" spans="1:3" ht="15">
      <c r="A16" s="143" t="s">
        <v>139</v>
      </c>
      <c r="B16" s="144" t="s">
        <v>208</v>
      </c>
      <c r="C16" s="145" t="s">
        <v>43</v>
      </c>
    </row>
    <row r="17" spans="1:3" ht="15">
      <c r="A17" s="146" t="s">
        <v>140</v>
      </c>
      <c r="B17" s="142" t="s">
        <v>209</v>
      </c>
      <c r="C17" s="147" t="s">
        <v>47</v>
      </c>
    </row>
    <row r="18" spans="1:3" ht="15">
      <c r="A18" s="148" t="s">
        <v>141</v>
      </c>
      <c r="B18" s="142" t="s">
        <v>210</v>
      </c>
      <c r="C18" s="147" t="s">
        <v>51</v>
      </c>
    </row>
    <row r="19" spans="1:3" ht="15">
      <c r="A19" s="148" t="s">
        <v>142</v>
      </c>
      <c r="B19" s="142" t="s">
        <v>211</v>
      </c>
      <c r="C19" s="147" t="s">
        <v>55</v>
      </c>
    </row>
    <row r="20" spans="1:3" ht="15.75" thickBot="1">
      <c r="A20" s="149" t="s">
        <v>143</v>
      </c>
      <c r="B20" s="150" t="s">
        <v>212</v>
      </c>
      <c r="C20" s="151" t="s">
        <v>58</v>
      </c>
    </row>
    <row r="22" ht="16.5" thickBot="1">
      <c r="A22" s="66" t="s">
        <v>20</v>
      </c>
    </row>
    <row r="23" spans="1:3" ht="15">
      <c r="A23" s="143" t="s">
        <v>144</v>
      </c>
      <c r="B23" s="144" t="s">
        <v>213</v>
      </c>
      <c r="C23" s="145" t="s">
        <v>45</v>
      </c>
    </row>
    <row r="24" spans="1:3" ht="15">
      <c r="A24" s="146" t="s">
        <v>145</v>
      </c>
      <c r="B24" s="142" t="s">
        <v>214</v>
      </c>
      <c r="C24" s="147" t="s">
        <v>49</v>
      </c>
    </row>
    <row r="25" spans="1:3" ht="15">
      <c r="A25" s="148" t="s">
        <v>146</v>
      </c>
      <c r="B25" s="142" t="s">
        <v>215</v>
      </c>
      <c r="C25" s="147" t="s">
        <v>53</v>
      </c>
    </row>
    <row r="26" spans="1:3" ht="15">
      <c r="A26" s="148" t="s">
        <v>147</v>
      </c>
      <c r="B26" s="142" t="s">
        <v>216</v>
      </c>
      <c r="C26" s="147" t="s">
        <v>56</v>
      </c>
    </row>
    <row r="27" spans="1:3" ht="15.75" thickBot="1">
      <c r="A27" s="149" t="s">
        <v>148</v>
      </c>
      <c r="B27" s="150" t="s">
        <v>217</v>
      </c>
      <c r="C27" s="151" t="s">
        <v>60</v>
      </c>
    </row>
    <row r="30" spans="1:4" ht="18">
      <c r="A30" s="191" t="s">
        <v>159</v>
      </c>
      <c r="B30" s="192"/>
      <c r="C30" s="193"/>
      <c r="D30" s="154" t="s">
        <v>180</v>
      </c>
    </row>
    <row r="31" spans="1:4" ht="15.75">
      <c r="A31" s="191" t="s">
        <v>160</v>
      </c>
      <c r="B31" s="192"/>
      <c r="C31" s="193"/>
      <c r="D31" s="155">
        <v>3</v>
      </c>
    </row>
    <row r="32" spans="1:4" ht="15.75">
      <c r="A32" s="156"/>
      <c r="B32" s="156" t="s">
        <v>161</v>
      </c>
      <c r="C32" s="156" t="s">
        <v>162</v>
      </c>
      <c r="D32" s="156" t="s">
        <v>72</v>
      </c>
    </row>
    <row r="33" spans="1:4" ht="15">
      <c r="A33" s="109">
        <v>1</v>
      </c>
      <c r="B33" s="157" t="s">
        <v>163</v>
      </c>
      <c r="C33" s="157" t="s">
        <v>164</v>
      </c>
      <c r="D33" s="157" t="s">
        <v>150</v>
      </c>
    </row>
    <row r="34" spans="1:4" ht="15">
      <c r="A34" s="109">
        <v>2</v>
      </c>
      <c r="B34" s="157" t="s">
        <v>165</v>
      </c>
      <c r="C34" s="157" t="s">
        <v>166</v>
      </c>
      <c r="D34" s="157" t="s">
        <v>149</v>
      </c>
    </row>
    <row r="35" spans="1:4" ht="15">
      <c r="A35" s="109">
        <v>3</v>
      </c>
      <c r="B35" s="157" t="s">
        <v>167</v>
      </c>
      <c r="C35" s="157" t="s">
        <v>168</v>
      </c>
      <c r="D35" s="157" t="s">
        <v>154</v>
      </c>
    </row>
    <row r="36" spans="1:4" ht="15">
      <c r="A36" s="109">
        <v>4</v>
      </c>
      <c r="B36" s="157" t="s">
        <v>169</v>
      </c>
      <c r="C36" s="157" t="s">
        <v>170</v>
      </c>
      <c r="D36" s="157" t="s">
        <v>155</v>
      </c>
    </row>
    <row r="37" spans="1:4" ht="15">
      <c r="A37" s="109">
        <v>5</v>
      </c>
      <c r="B37" s="157" t="s">
        <v>171</v>
      </c>
      <c r="C37" s="157" t="s">
        <v>172</v>
      </c>
      <c r="D37" s="157" t="s">
        <v>151</v>
      </c>
    </row>
    <row r="38" spans="1:4" ht="15">
      <c r="A38" s="109">
        <v>6</v>
      </c>
      <c r="B38" s="157" t="s">
        <v>173</v>
      </c>
      <c r="C38" s="157" t="s">
        <v>174</v>
      </c>
      <c r="D38" s="157" t="s">
        <v>156</v>
      </c>
    </row>
    <row r="39" spans="1:4" ht="15">
      <c r="A39" s="109">
        <v>7</v>
      </c>
      <c r="B39" s="157" t="s">
        <v>175</v>
      </c>
      <c r="C39" s="157" t="s">
        <v>176</v>
      </c>
      <c r="D39" s="157" t="s">
        <v>152</v>
      </c>
    </row>
    <row r="40" spans="1:4" ht="15">
      <c r="A40" s="109">
        <v>8</v>
      </c>
      <c r="B40" s="157" t="s">
        <v>177</v>
      </c>
      <c r="C40" s="157" t="s">
        <v>174</v>
      </c>
      <c r="D40" s="157" t="s">
        <v>157</v>
      </c>
    </row>
    <row r="41" spans="1:4" ht="15">
      <c r="A41" s="109">
        <v>9</v>
      </c>
      <c r="B41" s="157" t="s">
        <v>178</v>
      </c>
      <c r="C41" s="157" t="s">
        <v>179</v>
      </c>
      <c r="D41" s="157" t="s">
        <v>153</v>
      </c>
    </row>
    <row r="42" spans="1:4" ht="15">
      <c r="A42" s="109">
        <v>10</v>
      </c>
      <c r="B42" s="157"/>
      <c r="C42" s="157"/>
      <c r="D42" s="157"/>
    </row>
    <row r="43" spans="1:4" ht="15">
      <c r="A43" s="109">
        <v>11</v>
      </c>
      <c r="B43" s="157"/>
      <c r="C43" s="157"/>
      <c r="D43" s="157"/>
    </row>
    <row r="44" spans="1:4" ht="15">
      <c r="A44" s="109">
        <v>12</v>
      </c>
      <c r="B44" s="157"/>
      <c r="C44" s="157"/>
      <c r="D44" s="157"/>
    </row>
    <row r="45" spans="1:4" ht="15">
      <c r="A45" s="109">
        <v>13</v>
      </c>
      <c r="B45" s="157"/>
      <c r="C45" s="157"/>
      <c r="D45" s="157"/>
    </row>
    <row r="46" spans="1:4" ht="15">
      <c r="A46" s="109">
        <v>14</v>
      </c>
      <c r="B46" s="157"/>
      <c r="C46" s="157"/>
      <c r="D46" s="157"/>
    </row>
    <row r="47" spans="1:4" ht="15">
      <c r="A47" s="109">
        <v>15</v>
      </c>
      <c r="B47" s="157"/>
      <c r="C47" s="157"/>
      <c r="D47" s="157"/>
    </row>
    <row r="48" spans="1:4" ht="15">
      <c r="A48" s="109">
        <v>16</v>
      </c>
      <c r="B48" s="157"/>
      <c r="C48" s="157"/>
      <c r="D48" s="157"/>
    </row>
  </sheetData>
  <sheetProtection password="9485" sheet="1"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tabSelected="1" zoomScaleSheetLayoutView="100" zoomScalePageLayoutView="0" workbookViewId="0" topLeftCell="A1">
      <selection activeCell="G14" sqref="G14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8" width="9.8515625" style="0" hidden="1" customWidth="1"/>
  </cols>
  <sheetData>
    <row r="1" spans="6:16" s="71" customFormat="1" ht="38.25" customHeight="1">
      <c r="F1" s="72"/>
      <c r="G1" s="204" t="s">
        <v>36</v>
      </c>
      <c r="H1" s="205"/>
      <c r="I1" s="197" t="str">
        <f>saison</f>
        <v>2018-2019</v>
      </c>
      <c r="J1" s="198"/>
      <c r="K1" s="198"/>
      <c r="L1" s="198"/>
      <c r="M1" s="198"/>
      <c r="N1" s="198"/>
      <c r="O1" s="199"/>
      <c r="P1" s="105"/>
    </row>
    <row r="2" spans="6:16" s="71" customFormat="1" ht="26.25" customHeight="1">
      <c r="F2" s="72"/>
      <c r="G2" s="204" t="s">
        <v>37</v>
      </c>
      <c r="H2" s="205"/>
      <c r="I2" s="197" t="str">
        <f>lieu</f>
        <v>Montluçon</v>
      </c>
      <c r="J2" s="198"/>
      <c r="K2" s="198"/>
      <c r="L2" s="198"/>
      <c r="M2" s="198"/>
      <c r="N2" s="198"/>
      <c r="O2" s="199"/>
      <c r="P2" s="105"/>
    </row>
    <row r="3" spans="10:15" s="73" customFormat="1" ht="21" customHeight="1">
      <c r="J3" s="200" t="s">
        <v>70</v>
      </c>
      <c r="K3" s="200"/>
      <c r="L3" s="200"/>
      <c r="M3" s="200"/>
      <c r="N3" s="200"/>
      <c r="O3" s="200"/>
    </row>
    <row r="4" spans="1:15" s="73" customFormat="1" ht="24.75" customHeight="1">
      <c r="A4" s="54" t="s">
        <v>38</v>
      </c>
      <c r="B4" s="197" t="str">
        <f>date</f>
        <v>10 et 11 novembre 2018</v>
      </c>
      <c r="C4" s="198"/>
      <c r="D4" s="198"/>
      <c r="E4" s="198"/>
      <c r="F4" s="199"/>
      <c r="G4" s="79"/>
      <c r="H4" s="54" t="s">
        <v>39</v>
      </c>
      <c r="I4" s="104"/>
      <c r="K4" s="197" t="str">
        <f>catégorie</f>
        <v>D1 Masculine</v>
      </c>
      <c r="L4" s="198"/>
      <c r="M4" s="198"/>
      <c r="N4" s="198"/>
      <c r="O4" s="199"/>
    </row>
    <row r="5" spans="1:24" s="95" customFormat="1" ht="12.75" customHeight="1">
      <c r="A5" s="93"/>
      <c r="B5" s="196" t="s">
        <v>69</v>
      </c>
      <c r="C5" s="196"/>
      <c r="D5" s="196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196" t="s">
        <v>138</v>
      </c>
      <c r="C6" s="196"/>
      <c r="D6" s="196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06" t="s">
        <v>5</v>
      </c>
      <c r="N7" s="207"/>
      <c r="O7" s="208"/>
      <c r="P7" s="117"/>
      <c r="Q7" s="118"/>
      <c r="R7" s="117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9" t="s">
        <v>3</v>
      </c>
      <c r="N8" s="14" t="s">
        <v>4</v>
      </c>
      <c r="O8" s="15"/>
      <c r="P8" s="201" t="s">
        <v>79</v>
      </c>
      <c r="Q8" s="202"/>
      <c r="R8" s="203"/>
    </row>
    <row r="9" spans="1:18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88" t="str">
        <f>PA1</f>
        <v>Fontenay</v>
      </c>
      <c r="E9" s="92">
        <v>1</v>
      </c>
      <c r="F9" s="16"/>
      <c r="G9" s="29"/>
      <c r="H9" s="29"/>
      <c r="I9" s="16"/>
      <c r="J9" s="92">
        <v>3</v>
      </c>
      <c r="K9" s="188" t="str">
        <f>PA3</f>
        <v>Pontoise</v>
      </c>
      <c r="L9" s="16"/>
      <c r="M9" s="179"/>
      <c r="N9" s="180"/>
      <c r="O9" s="180"/>
      <c r="P9" s="120"/>
      <c r="Q9" s="121"/>
      <c r="R9" s="122"/>
    </row>
    <row r="10" spans="1:18" s="10" customFormat="1" ht="16.5" customHeight="1" thickBot="1" thickTop="1">
      <c r="A10" s="30" t="s">
        <v>28</v>
      </c>
      <c r="B10" s="52">
        <f aca="true" t="shared" si="0" ref="B10:B26">B9+durée1</f>
        <v>0.41666666666666663</v>
      </c>
      <c r="C10" s="19">
        <v>2</v>
      </c>
      <c r="D10" s="188" t="str">
        <f>PB2</f>
        <v>Rennes</v>
      </c>
      <c r="E10" s="92">
        <v>2</v>
      </c>
      <c r="F10" s="16">
        <v>2</v>
      </c>
      <c r="G10" s="29"/>
      <c r="H10" s="29"/>
      <c r="I10" s="16"/>
      <c r="J10" s="92">
        <v>4</v>
      </c>
      <c r="K10" s="188" t="str">
        <f>PB4</f>
        <v>Moirans</v>
      </c>
      <c r="L10" s="16"/>
      <c r="M10" s="179"/>
      <c r="N10" s="181"/>
      <c r="O10" s="181"/>
      <c r="P10" s="123"/>
      <c r="Q10" s="124"/>
      <c r="R10" s="125"/>
    </row>
    <row r="11" spans="1:18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88" t="str">
        <f>PA5</f>
        <v>Franconville</v>
      </c>
      <c r="E11" s="92">
        <v>5</v>
      </c>
      <c r="F11" s="16">
        <v>4</v>
      </c>
      <c r="G11" s="29"/>
      <c r="H11" s="29"/>
      <c r="I11" s="16"/>
      <c r="J11" s="92">
        <v>7</v>
      </c>
      <c r="K11" s="188" t="str">
        <f>PA7</f>
        <v>Hyères</v>
      </c>
      <c r="L11" s="16"/>
      <c r="M11" s="182"/>
      <c r="N11" s="181"/>
      <c r="O11" s="181"/>
      <c r="P11" s="123"/>
      <c r="Q11" s="124"/>
      <c r="R11" s="125"/>
    </row>
    <row r="12" spans="1:18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88" t="str">
        <f>PB6</f>
        <v>Dinan</v>
      </c>
      <c r="E12" s="92">
        <v>6</v>
      </c>
      <c r="F12" s="16"/>
      <c r="G12" s="29"/>
      <c r="H12" s="29"/>
      <c r="I12" s="16"/>
      <c r="J12" s="92">
        <v>8</v>
      </c>
      <c r="K12" s="188" t="str">
        <f>PB8</f>
        <v>Saintes</v>
      </c>
      <c r="L12" s="16"/>
      <c r="M12" s="182"/>
      <c r="N12" s="181"/>
      <c r="O12" s="180"/>
      <c r="P12" s="126"/>
      <c r="Q12" s="124"/>
      <c r="R12" s="125"/>
    </row>
    <row r="13" spans="1:18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88" t="str">
        <f>PA3</f>
        <v>Pontoise</v>
      </c>
      <c r="E13" s="92">
        <v>3</v>
      </c>
      <c r="F13" s="16"/>
      <c r="G13" s="29"/>
      <c r="H13" s="29"/>
      <c r="I13" s="16"/>
      <c r="J13" s="92">
        <v>9</v>
      </c>
      <c r="K13" s="188" t="str">
        <f>PA9</f>
        <v>Toulouse</v>
      </c>
      <c r="L13" s="16"/>
      <c r="M13" s="182"/>
      <c r="N13" s="181"/>
      <c r="O13" s="180"/>
      <c r="P13" s="123"/>
      <c r="Q13" s="124"/>
      <c r="R13" s="125"/>
    </row>
    <row r="14" spans="1:18" s="10" customFormat="1" ht="16.5" customHeight="1" thickBot="1" thickTop="1">
      <c r="A14" s="30" t="s">
        <v>28</v>
      </c>
      <c r="B14" s="52">
        <f t="shared" si="0"/>
        <v>0.4999999999999999</v>
      </c>
      <c r="C14" s="19">
        <v>6</v>
      </c>
      <c r="D14" s="188" t="str">
        <f>PB4</f>
        <v>Moirans</v>
      </c>
      <c r="E14" s="92">
        <v>4</v>
      </c>
      <c r="F14" s="16"/>
      <c r="G14" s="29"/>
      <c r="H14" s="29"/>
      <c r="I14" s="16"/>
      <c r="J14" s="92">
        <v>10</v>
      </c>
      <c r="K14" s="188" t="str">
        <f>PB10</f>
        <v>Diderot XII</v>
      </c>
      <c r="L14" s="16"/>
      <c r="M14" s="182"/>
      <c r="N14" s="181"/>
      <c r="O14" s="180"/>
      <c r="P14" s="123"/>
      <c r="Q14" s="124"/>
      <c r="R14" s="125"/>
    </row>
    <row r="15" spans="1:18" s="10" customFormat="1" ht="16.5" customHeight="1" thickBot="1" thickTop="1">
      <c r="A15" s="30" t="s">
        <v>28</v>
      </c>
      <c r="B15" s="52">
        <f t="shared" si="0"/>
        <v>0.5208333333333333</v>
      </c>
      <c r="C15" s="19">
        <v>7</v>
      </c>
      <c r="D15" s="188" t="str">
        <f>PA1</f>
        <v>Fontenay</v>
      </c>
      <c r="E15" s="92">
        <v>1</v>
      </c>
      <c r="F15" s="16"/>
      <c r="G15" s="29"/>
      <c r="H15" s="29"/>
      <c r="I15" s="16"/>
      <c r="J15" s="92">
        <v>5</v>
      </c>
      <c r="K15" s="188" t="str">
        <f>PA5</f>
        <v>Franconville</v>
      </c>
      <c r="L15" s="16"/>
      <c r="M15" s="182"/>
      <c r="N15" s="181"/>
      <c r="O15" s="180"/>
      <c r="P15" s="123"/>
      <c r="Q15" s="124"/>
      <c r="R15" s="125"/>
    </row>
    <row r="16" spans="1:18" s="10" customFormat="1" ht="16.5" customHeight="1" thickBot="1" thickTop="1">
      <c r="A16" s="30" t="s">
        <v>28</v>
      </c>
      <c r="B16" s="52">
        <f t="shared" si="0"/>
        <v>0.5416666666666666</v>
      </c>
      <c r="C16" s="19">
        <v>8</v>
      </c>
      <c r="D16" s="188" t="str">
        <f>PB2</f>
        <v>Rennes</v>
      </c>
      <c r="E16" s="92">
        <v>2</v>
      </c>
      <c r="F16" s="16"/>
      <c r="G16" s="29"/>
      <c r="H16" s="29"/>
      <c r="I16" s="16"/>
      <c r="J16" s="92">
        <v>6</v>
      </c>
      <c r="K16" s="188" t="str">
        <f>PB6</f>
        <v>Dinan</v>
      </c>
      <c r="L16" s="16"/>
      <c r="M16" s="182"/>
      <c r="N16" s="181"/>
      <c r="O16" s="180"/>
      <c r="P16" s="123"/>
      <c r="Q16" s="124"/>
      <c r="R16" s="125"/>
    </row>
    <row r="17" spans="1:18" s="10" customFormat="1" ht="16.5" customHeight="1" thickBot="1" thickTop="1">
      <c r="A17" s="30" t="s">
        <v>28</v>
      </c>
      <c r="B17" s="52">
        <f t="shared" si="0"/>
        <v>0.5625</v>
      </c>
      <c r="C17" s="19">
        <v>9</v>
      </c>
      <c r="D17" s="188" t="str">
        <f>PA7</f>
        <v>Hyères</v>
      </c>
      <c r="E17" s="92">
        <v>7</v>
      </c>
      <c r="F17" s="16"/>
      <c r="G17" s="29"/>
      <c r="H17" s="29"/>
      <c r="I17" s="16"/>
      <c r="J17" s="92">
        <v>9</v>
      </c>
      <c r="K17" s="188" t="str">
        <f>PA9</f>
        <v>Toulouse</v>
      </c>
      <c r="L17" s="16"/>
      <c r="M17" s="182"/>
      <c r="N17" s="181"/>
      <c r="O17" s="180"/>
      <c r="P17" s="123"/>
      <c r="Q17" s="124"/>
      <c r="R17" s="125"/>
    </row>
    <row r="18" spans="1:18" s="10" customFormat="1" ht="16.5" customHeight="1" thickBot="1" thickTop="1">
      <c r="A18" s="30" t="s">
        <v>28</v>
      </c>
      <c r="B18" s="52">
        <f t="shared" si="0"/>
        <v>0.5833333333333334</v>
      </c>
      <c r="C18" s="19">
        <v>10</v>
      </c>
      <c r="D18" s="188" t="str">
        <f>PB8</f>
        <v>Saintes</v>
      </c>
      <c r="E18" s="92">
        <v>8</v>
      </c>
      <c r="F18" s="16"/>
      <c r="G18" s="29"/>
      <c r="H18" s="29"/>
      <c r="I18" s="16"/>
      <c r="J18" s="92">
        <v>10</v>
      </c>
      <c r="K18" s="188" t="str">
        <f>PB10</f>
        <v>Diderot XII</v>
      </c>
      <c r="L18" s="16"/>
      <c r="M18" s="182"/>
      <c r="N18" s="181"/>
      <c r="O18" s="183"/>
      <c r="P18" s="123"/>
      <c r="Q18" s="124"/>
      <c r="R18" s="125"/>
    </row>
    <row r="19" spans="1:18" s="10" customFormat="1" ht="16.5" customHeight="1" thickBot="1" thickTop="1">
      <c r="A19" s="30" t="s">
        <v>28</v>
      </c>
      <c r="B19" s="52">
        <f t="shared" si="0"/>
        <v>0.6041666666666667</v>
      </c>
      <c r="C19" s="194" t="s">
        <v>27</v>
      </c>
      <c r="D19" s="195"/>
      <c r="E19" s="195"/>
      <c r="F19" s="195"/>
      <c r="G19" s="195"/>
      <c r="H19" s="195"/>
      <c r="I19" s="195"/>
      <c r="J19" s="195"/>
      <c r="K19" s="195"/>
      <c r="L19" s="177"/>
      <c r="M19" s="185"/>
      <c r="N19" s="185"/>
      <c r="O19" s="185"/>
      <c r="P19" s="177"/>
      <c r="Q19" s="177"/>
      <c r="R19" s="178"/>
    </row>
    <row r="20" spans="1:18" s="10" customFormat="1" ht="16.5" customHeight="1" thickBot="1" thickTop="1">
      <c r="A20" s="30" t="s">
        <v>28</v>
      </c>
      <c r="B20" s="52">
        <f t="shared" si="0"/>
        <v>0.6250000000000001</v>
      </c>
      <c r="C20" s="19">
        <v>11</v>
      </c>
      <c r="D20" s="188" t="str">
        <f>PA3</f>
        <v>Pontoise</v>
      </c>
      <c r="E20" s="92">
        <v>3</v>
      </c>
      <c r="F20" s="16"/>
      <c r="G20" s="29"/>
      <c r="H20" s="29"/>
      <c r="I20" s="16"/>
      <c r="J20" s="92">
        <v>5</v>
      </c>
      <c r="K20" s="188" t="str">
        <f>PA5</f>
        <v>Franconville</v>
      </c>
      <c r="L20" s="16"/>
      <c r="M20" s="182"/>
      <c r="N20" s="181"/>
      <c r="O20" s="180"/>
      <c r="P20" s="123"/>
      <c r="Q20" s="124"/>
      <c r="R20" s="125"/>
    </row>
    <row r="21" spans="1:18" s="10" customFormat="1" ht="16.5" customHeight="1" thickBot="1" thickTop="1">
      <c r="A21" s="30" t="s">
        <v>28</v>
      </c>
      <c r="B21" s="52">
        <f t="shared" si="0"/>
        <v>0.6458333333333335</v>
      </c>
      <c r="C21" s="19">
        <v>12</v>
      </c>
      <c r="D21" s="188" t="str">
        <f>PB4</f>
        <v>Moirans</v>
      </c>
      <c r="E21" s="92">
        <v>4</v>
      </c>
      <c r="F21" s="16"/>
      <c r="G21" s="29"/>
      <c r="H21" s="29"/>
      <c r="I21" s="16"/>
      <c r="J21" s="92">
        <v>6</v>
      </c>
      <c r="K21" s="188" t="str">
        <f>PB6</f>
        <v>Dinan</v>
      </c>
      <c r="L21" s="16"/>
      <c r="M21" s="182"/>
      <c r="N21" s="181"/>
      <c r="O21" s="181"/>
      <c r="P21" s="123"/>
      <c r="Q21" s="124"/>
      <c r="R21" s="125"/>
    </row>
    <row r="22" spans="1:18" s="10" customFormat="1" ht="16.5" customHeight="1" thickBot="1" thickTop="1">
      <c r="A22" s="30" t="s">
        <v>28</v>
      </c>
      <c r="B22" s="52">
        <f t="shared" si="0"/>
        <v>0.6666666666666669</v>
      </c>
      <c r="C22" s="19">
        <v>13</v>
      </c>
      <c r="D22" s="188" t="str">
        <f>PA1</f>
        <v>Fontenay</v>
      </c>
      <c r="E22" s="92">
        <v>1</v>
      </c>
      <c r="F22" s="16"/>
      <c r="G22" s="29"/>
      <c r="H22" s="29"/>
      <c r="I22" s="16"/>
      <c r="J22" s="92">
        <v>7</v>
      </c>
      <c r="K22" s="188" t="str">
        <f>PA7</f>
        <v>Hyères</v>
      </c>
      <c r="L22" s="16"/>
      <c r="M22" s="179"/>
      <c r="N22" s="181"/>
      <c r="O22" s="181"/>
      <c r="P22" s="123"/>
      <c r="Q22" s="124"/>
      <c r="R22" s="125"/>
    </row>
    <row r="23" spans="1:18" s="10" customFormat="1" ht="16.5" customHeight="1" thickBot="1" thickTop="1">
      <c r="A23" s="30" t="s">
        <v>28</v>
      </c>
      <c r="B23" s="52">
        <f t="shared" si="0"/>
        <v>0.6875000000000002</v>
      </c>
      <c r="C23" s="19">
        <v>14</v>
      </c>
      <c r="D23" s="188" t="str">
        <f>PB2</f>
        <v>Rennes</v>
      </c>
      <c r="E23" s="92">
        <v>2</v>
      </c>
      <c r="F23" s="16"/>
      <c r="G23" s="29"/>
      <c r="H23" s="29"/>
      <c r="I23" s="16"/>
      <c r="J23" s="92">
        <v>8</v>
      </c>
      <c r="K23" s="188" t="str">
        <f>PB8</f>
        <v>Saintes</v>
      </c>
      <c r="L23" s="16"/>
      <c r="M23" s="182"/>
      <c r="N23" s="181"/>
      <c r="O23" s="184"/>
      <c r="P23" s="123"/>
      <c r="Q23" s="124"/>
      <c r="R23" s="125"/>
    </row>
    <row r="24" spans="1:18" s="10" customFormat="1" ht="16.5" customHeight="1" thickBot="1" thickTop="1">
      <c r="A24" s="30" t="s">
        <v>28</v>
      </c>
      <c r="B24" s="52">
        <f t="shared" si="0"/>
        <v>0.7083333333333336</v>
      </c>
      <c r="C24" s="19">
        <v>15</v>
      </c>
      <c r="D24" s="188" t="str">
        <f>PA5</f>
        <v>Franconville</v>
      </c>
      <c r="E24" s="92">
        <v>5</v>
      </c>
      <c r="F24" s="16"/>
      <c r="G24" s="29"/>
      <c r="H24" s="29"/>
      <c r="I24" s="16"/>
      <c r="J24" s="92">
        <v>9</v>
      </c>
      <c r="K24" s="188" t="str">
        <f>PA9</f>
        <v>Toulouse</v>
      </c>
      <c r="L24" s="16"/>
      <c r="M24" s="182"/>
      <c r="N24" s="181"/>
      <c r="O24" s="180"/>
      <c r="P24" s="123"/>
      <c r="Q24" s="124"/>
      <c r="R24" s="125"/>
    </row>
    <row r="25" spans="1:18" s="10" customFormat="1" ht="16.5" customHeight="1" thickBot="1" thickTop="1">
      <c r="A25" s="30" t="s">
        <v>28</v>
      </c>
      <c r="B25" s="52">
        <f t="shared" si="0"/>
        <v>0.729166666666667</v>
      </c>
      <c r="C25" s="19">
        <v>16</v>
      </c>
      <c r="D25" s="188" t="str">
        <f>PB6</f>
        <v>Dinan</v>
      </c>
      <c r="E25" s="92">
        <v>6</v>
      </c>
      <c r="F25" s="16"/>
      <c r="G25" s="29"/>
      <c r="H25" s="29"/>
      <c r="I25" s="16"/>
      <c r="J25" s="92">
        <v>10</v>
      </c>
      <c r="K25" s="188" t="str">
        <f>PB10</f>
        <v>Diderot XII</v>
      </c>
      <c r="L25" s="16"/>
      <c r="M25" s="182"/>
      <c r="N25" s="181"/>
      <c r="O25" s="180"/>
      <c r="P25" s="123"/>
      <c r="Q25" s="124"/>
      <c r="R25" s="125"/>
    </row>
    <row r="26" spans="1:18" s="10" customFormat="1" ht="16.5" customHeight="1" thickBot="1" thickTop="1">
      <c r="A26" s="30" t="s">
        <v>28</v>
      </c>
      <c r="B26" s="52">
        <f t="shared" si="0"/>
        <v>0.7500000000000003</v>
      </c>
      <c r="C26" s="19">
        <v>17</v>
      </c>
      <c r="D26" s="188" t="str">
        <f>PA3</f>
        <v>Pontoise</v>
      </c>
      <c r="E26" s="92">
        <v>3</v>
      </c>
      <c r="F26" s="16"/>
      <c r="G26" s="29"/>
      <c r="H26" s="29"/>
      <c r="I26" s="16"/>
      <c r="J26" s="92">
        <v>7</v>
      </c>
      <c r="K26" s="188" t="str">
        <f>PA7</f>
        <v>Hyères</v>
      </c>
      <c r="L26" s="16"/>
      <c r="M26" s="182"/>
      <c r="N26" s="184"/>
      <c r="O26" s="181"/>
      <c r="P26" s="123"/>
      <c r="Q26" s="124"/>
      <c r="R26" s="125"/>
    </row>
    <row r="27" spans="1:18" s="10" customFormat="1" ht="16.5" customHeight="1" thickBot="1" thickTop="1">
      <c r="A27" s="30" t="s">
        <v>28</v>
      </c>
      <c r="B27" s="52">
        <f>B26+durée1</f>
        <v>0.7708333333333337</v>
      </c>
      <c r="C27" s="19">
        <v>18</v>
      </c>
      <c r="D27" s="188" t="str">
        <f>PB4</f>
        <v>Moirans</v>
      </c>
      <c r="E27" s="92">
        <v>4</v>
      </c>
      <c r="F27" s="16"/>
      <c r="G27" s="29"/>
      <c r="H27" s="29"/>
      <c r="I27" s="16"/>
      <c r="J27" s="92">
        <v>8</v>
      </c>
      <c r="K27" s="188" t="str">
        <f>PB8</f>
        <v>Saintes</v>
      </c>
      <c r="L27" s="16"/>
      <c r="M27" s="182"/>
      <c r="N27" s="181"/>
      <c r="O27" s="180"/>
      <c r="P27" s="123"/>
      <c r="Q27" s="124"/>
      <c r="R27" s="125"/>
    </row>
    <row r="28" spans="1:18" s="10" customFormat="1" ht="16.5" customHeight="1" thickBot="1" thickTop="1">
      <c r="A28" s="30" t="s">
        <v>28</v>
      </c>
      <c r="B28" s="52">
        <f>B27+durée1</f>
        <v>0.7916666666666671</v>
      </c>
      <c r="C28" s="19">
        <v>19</v>
      </c>
      <c r="D28" s="188" t="str">
        <f>PA1</f>
        <v>Fontenay</v>
      </c>
      <c r="E28" s="92">
        <v>1</v>
      </c>
      <c r="F28" s="16"/>
      <c r="G28" s="29"/>
      <c r="H28" s="29"/>
      <c r="I28" s="16"/>
      <c r="J28" s="92">
        <v>9</v>
      </c>
      <c r="K28" s="188" t="str">
        <f>PA9</f>
        <v>Toulouse</v>
      </c>
      <c r="L28" s="16"/>
      <c r="M28" s="182"/>
      <c r="N28" s="181"/>
      <c r="O28" s="181"/>
      <c r="P28" s="123"/>
      <c r="Q28" s="124"/>
      <c r="R28" s="125"/>
    </row>
    <row r="29" spans="1:18" s="10" customFormat="1" ht="17.25" customHeight="1" thickBot="1" thickTop="1">
      <c r="A29" s="30" t="s">
        <v>28</v>
      </c>
      <c r="B29" s="52">
        <f>B28+durée1</f>
        <v>0.8125000000000004</v>
      </c>
      <c r="C29" s="19">
        <v>20</v>
      </c>
      <c r="D29" s="188" t="str">
        <f>PB2</f>
        <v>Rennes</v>
      </c>
      <c r="E29" s="92">
        <v>2</v>
      </c>
      <c r="F29" s="16"/>
      <c r="G29" s="29"/>
      <c r="H29" s="29"/>
      <c r="I29" s="16"/>
      <c r="J29" s="92">
        <v>10</v>
      </c>
      <c r="K29" s="188" t="str">
        <f>PB10</f>
        <v>Diderot XII</v>
      </c>
      <c r="L29" s="16"/>
      <c r="M29" s="182"/>
      <c r="N29" s="181"/>
      <c r="O29" s="181"/>
      <c r="P29" s="123"/>
      <c r="Q29" s="124"/>
      <c r="R29" s="125"/>
    </row>
    <row r="30" spans="2:18" s="10" customFormat="1" ht="16.5" customHeight="1" thickBot="1" thickTop="1">
      <c r="B30" s="52">
        <f>B29+durée1</f>
        <v>0.8333333333333338</v>
      </c>
      <c r="G30" s="110"/>
      <c r="H30" s="110"/>
      <c r="M30" s="186"/>
      <c r="N30" s="186"/>
      <c r="O30" s="186"/>
      <c r="P30" s="127"/>
      <c r="Q30" s="127"/>
      <c r="R30" s="127"/>
    </row>
    <row r="31" spans="1:18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88">
        <f>P4B</f>
      </c>
      <c r="E31" s="19" t="s">
        <v>26</v>
      </c>
      <c r="F31" s="16"/>
      <c r="G31" s="29"/>
      <c r="H31" s="29"/>
      <c r="I31" s="16"/>
      <c r="J31" s="19" t="s">
        <v>23</v>
      </c>
      <c r="K31" s="188">
        <f>P5A</f>
      </c>
      <c r="L31" s="16"/>
      <c r="M31" s="182"/>
      <c r="N31" s="181"/>
      <c r="O31" s="181"/>
      <c r="P31" s="123"/>
      <c r="Q31" s="124"/>
      <c r="R31" s="125"/>
    </row>
    <row r="32" spans="1:18" s="10" customFormat="1" ht="16.5" customHeight="1" thickBot="1" thickTop="1">
      <c r="A32" s="59" t="s">
        <v>29</v>
      </c>
      <c r="B32" s="52">
        <f aca="true" t="shared" si="1" ref="B32:B46">B31+durée2</f>
        <v>0.3569444444444444</v>
      </c>
      <c r="C32" s="19">
        <f>C31+1</f>
        <v>22</v>
      </c>
      <c r="D32" s="188">
        <f>P5B</f>
      </c>
      <c r="E32" s="19" t="s">
        <v>25</v>
      </c>
      <c r="F32" s="16"/>
      <c r="G32" s="29"/>
      <c r="H32" s="29"/>
      <c r="I32" s="16"/>
      <c r="J32" s="19" t="s">
        <v>24</v>
      </c>
      <c r="K32" s="188">
        <f>P4A</f>
      </c>
      <c r="L32" s="16"/>
      <c r="M32" s="182"/>
      <c r="N32" s="181"/>
      <c r="O32" s="181"/>
      <c r="P32" s="123"/>
      <c r="Q32" s="124"/>
      <c r="R32" s="125"/>
    </row>
    <row r="33" spans="1:18" s="10" customFormat="1" ht="16.5" customHeight="1" thickBot="1" thickTop="1">
      <c r="A33" s="59" t="s">
        <v>29</v>
      </c>
      <c r="B33" s="52">
        <f t="shared" si="1"/>
        <v>0.38055555555555554</v>
      </c>
      <c r="C33" s="19">
        <f>C32+1</f>
        <v>23</v>
      </c>
      <c r="D33" s="188">
        <f>P3A</f>
      </c>
      <c r="E33" s="19" t="s">
        <v>14</v>
      </c>
      <c r="F33" s="16"/>
      <c r="G33" s="29"/>
      <c r="H33" s="29"/>
      <c r="I33" s="16"/>
      <c r="J33" s="19" t="s">
        <v>12</v>
      </c>
      <c r="K33" s="188">
        <f>P2B</f>
      </c>
      <c r="L33" s="16"/>
      <c r="M33" s="182"/>
      <c r="N33" s="181"/>
      <c r="O33" s="180"/>
      <c r="P33" s="123"/>
      <c r="Q33" s="124"/>
      <c r="R33" s="125"/>
    </row>
    <row r="34" spans="1:18" s="10" customFormat="1" ht="16.5" customHeight="1" thickBot="1" thickTop="1">
      <c r="A34" s="59" t="s">
        <v>29</v>
      </c>
      <c r="B34" s="52">
        <f t="shared" si="1"/>
        <v>0.4041666666666667</v>
      </c>
      <c r="C34" s="19">
        <f>C33+1</f>
        <v>24</v>
      </c>
      <c r="D34" s="188">
        <f>P1A</f>
      </c>
      <c r="E34" s="19" t="s">
        <v>10</v>
      </c>
      <c r="F34" s="16"/>
      <c r="G34" s="29"/>
      <c r="H34" s="29"/>
      <c r="I34" s="16"/>
      <c r="J34" s="19" t="s">
        <v>112</v>
      </c>
      <c r="K34" s="188">
        <f>IF(poules!H28="","",poules!H28)</f>
      </c>
      <c r="L34" s="16"/>
      <c r="M34" s="182"/>
      <c r="N34" s="181"/>
      <c r="O34" s="180"/>
      <c r="P34" s="123"/>
      <c r="Q34" s="124"/>
      <c r="R34" s="125"/>
    </row>
    <row r="35" spans="1:18" s="10" customFormat="1" ht="16.5" customHeight="1" thickBot="1" thickTop="1">
      <c r="A35" s="59" t="s">
        <v>29</v>
      </c>
      <c r="B35" s="52">
        <f t="shared" si="1"/>
        <v>0.4277777777777778</v>
      </c>
      <c r="C35" s="19">
        <f>C34+1</f>
        <v>25</v>
      </c>
      <c r="D35" s="188">
        <f>P2A</f>
      </c>
      <c r="E35" s="19" t="s">
        <v>11</v>
      </c>
      <c r="F35" s="16"/>
      <c r="G35" s="29"/>
      <c r="H35" s="29"/>
      <c r="I35" s="16"/>
      <c r="J35" s="19" t="s">
        <v>15</v>
      </c>
      <c r="K35" s="188">
        <f>P3B</f>
      </c>
      <c r="L35" s="16"/>
      <c r="M35" s="182"/>
      <c r="N35" s="181"/>
      <c r="O35" s="180"/>
      <c r="P35" s="123"/>
      <c r="Q35" s="124"/>
      <c r="R35" s="125"/>
    </row>
    <row r="36" spans="1:15" s="10" customFormat="1" ht="14.25" thickBot="1" thickTop="1">
      <c r="A36" s="59" t="s">
        <v>29</v>
      </c>
      <c r="B36" s="52">
        <f t="shared" si="1"/>
        <v>0.45138888888888895</v>
      </c>
      <c r="C36" s="19">
        <f>C35+1</f>
        <v>26</v>
      </c>
      <c r="D36" s="188">
        <f>IF(poules!H31="","",poules!H31)</f>
      </c>
      <c r="E36" s="19" t="s">
        <v>113</v>
      </c>
      <c r="F36" s="16"/>
      <c r="G36" s="29"/>
      <c r="H36" s="29"/>
      <c r="I36" s="16"/>
      <c r="J36" s="32" t="s">
        <v>13</v>
      </c>
      <c r="K36" s="188">
        <f>P1B</f>
      </c>
      <c r="L36" s="16"/>
      <c r="M36" s="182"/>
      <c r="N36" s="181"/>
      <c r="O36" s="180"/>
    </row>
    <row r="37" spans="1:18" s="10" customFormat="1" ht="16.5" customHeight="1" thickBot="1" thickTop="1">
      <c r="A37" s="59" t="s">
        <v>29</v>
      </c>
      <c r="B37" s="52">
        <f t="shared" si="1"/>
        <v>0.4750000000000001</v>
      </c>
      <c r="C37" s="194" t="s">
        <v>27</v>
      </c>
      <c r="D37" s="195"/>
      <c r="E37" s="195"/>
      <c r="F37" s="195"/>
      <c r="G37" s="195"/>
      <c r="H37" s="195"/>
      <c r="I37" s="195"/>
      <c r="J37" s="195"/>
      <c r="K37" s="195"/>
      <c r="L37" s="177"/>
      <c r="M37" s="185"/>
      <c r="N37" s="185"/>
      <c r="O37" s="185"/>
      <c r="P37" s="177"/>
      <c r="Q37" s="177"/>
      <c r="R37" s="177"/>
    </row>
    <row r="38" spans="1:15" s="10" customFormat="1" ht="14.25" thickBot="1" thickTop="1">
      <c r="A38" s="59" t="s">
        <v>29</v>
      </c>
      <c r="B38" s="52">
        <f t="shared" si="1"/>
        <v>0.4986111111111112</v>
      </c>
      <c r="C38" s="19">
        <f>C36+1</f>
        <v>27</v>
      </c>
      <c r="D38" s="188">
        <f>poules!C35</f>
      </c>
      <c r="E38" s="19" t="s">
        <v>114</v>
      </c>
      <c r="F38" s="16"/>
      <c r="G38" s="29"/>
      <c r="H38" s="29"/>
      <c r="I38" s="16"/>
      <c r="J38" s="32" t="s">
        <v>115</v>
      </c>
      <c r="K38" s="188">
        <f>poules!C36</f>
      </c>
      <c r="L38" s="16"/>
      <c r="M38" s="182"/>
      <c r="N38" s="181"/>
      <c r="O38" s="180"/>
    </row>
    <row r="39" spans="1:18" s="46" customFormat="1" ht="16.5" customHeight="1" thickBot="1" thickTop="1">
      <c r="A39" s="59" t="s">
        <v>29</v>
      </c>
      <c r="B39" s="52">
        <f t="shared" si="1"/>
        <v>0.5222222222222224</v>
      </c>
      <c r="C39" s="19">
        <f aca="true" t="shared" si="2" ref="C39:C46">C38+1</f>
        <v>28</v>
      </c>
      <c r="D39" s="188">
        <f>poules!H35</f>
      </c>
      <c r="E39" s="19" t="s">
        <v>116</v>
      </c>
      <c r="F39" s="16"/>
      <c r="G39" s="29"/>
      <c r="H39" s="29"/>
      <c r="I39" s="16"/>
      <c r="J39" s="31" t="s">
        <v>117</v>
      </c>
      <c r="K39" s="188">
        <f>poules!H36</f>
      </c>
      <c r="L39" s="16"/>
      <c r="M39" s="182"/>
      <c r="N39" s="181"/>
      <c r="O39" s="180"/>
      <c r="P39" s="128"/>
      <c r="Q39" s="129"/>
      <c r="R39" s="130"/>
    </row>
    <row r="40" spans="1:18" s="10" customFormat="1" ht="16.5" customHeight="1" thickBot="1" thickTop="1">
      <c r="A40" s="59" t="s">
        <v>29</v>
      </c>
      <c r="B40" s="52">
        <f t="shared" si="1"/>
        <v>0.5458333333333335</v>
      </c>
      <c r="C40" s="19">
        <f t="shared" si="2"/>
        <v>29</v>
      </c>
      <c r="D40" s="188">
        <f>poules!C39</f>
      </c>
      <c r="E40" s="19" t="s">
        <v>118</v>
      </c>
      <c r="F40" s="16"/>
      <c r="G40" s="29"/>
      <c r="H40" s="29"/>
      <c r="I40" s="16"/>
      <c r="J40" s="31" t="s">
        <v>119</v>
      </c>
      <c r="K40" s="188">
        <f>poules!C40</f>
      </c>
      <c r="L40" s="16"/>
      <c r="M40" s="182"/>
      <c r="N40" s="181"/>
      <c r="O40" s="180"/>
      <c r="P40" s="128"/>
      <c r="Q40" s="129"/>
      <c r="R40" s="130"/>
    </row>
    <row r="41" spans="1:18" s="10" customFormat="1" ht="16.5" customHeight="1" thickBot="1" thickTop="1">
      <c r="A41" s="59" t="s">
        <v>29</v>
      </c>
      <c r="B41" s="52">
        <f t="shared" si="1"/>
        <v>0.5694444444444446</v>
      </c>
      <c r="C41" s="19">
        <f t="shared" si="2"/>
        <v>30</v>
      </c>
      <c r="D41" s="188">
        <f>poules!H39</f>
      </c>
      <c r="E41" s="31" t="s">
        <v>120</v>
      </c>
      <c r="F41" s="16"/>
      <c r="G41" s="29"/>
      <c r="H41" s="29"/>
      <c r="I41" s="16"/>
      <c r="J41" s="31" t="s">
        <v>121</v>
      </c>
      <c r="K41" s="188">
        <f>poules!H40</f>
      </c>
      <c r="L41" s="16"/>
      <c r="M41" s="179"/>
      <c r="N41" s="187"/>
      <c r="O41" s="187"/>
      <c r="P41" s="128"/>
      <c r="Q41" s="129"/>
      <c r="R41" s="130"/>
    </row>
    <row r="42" spans="1:18" s="10" customFormat="1" ht="16.5" customHeight="1" thickBot="1" thickTop="1">
      <c r="A42" s="59" t="s">
        <v>29</v>
      </c>
      <c r="B42" s="52">
        <f t="shared" si="1"/>
        <v>0.5930555555555558</v>
      </c>
      <c r="C42" s="19">
        <f t="shared" si="2"/>
        <v>31</v>
      </c>
      <c r="D42" s="188">
        <f>poules!C45</f>
      </c>
      <c r="E42" s="31" t="s">
        <v>122</v>
      </c>
      <c r="F42" s="16"/>
      <c r="G42" s="29"/>
      <c r="H42" s="29"/>
      <c r="I42" s="16"/>
      <c r="J42" s="31" t="s">
        <v>123</v>
      </c>
      <c r="K42" s="188">
        <f>poules!C46</f>
      </c>
      <c r="L42" s="16"/>
      <c r="M42" s="179"/>
      <c r="N42" s="187"/>
      <c r="O42" s="184"/>
      <c r="P42" s="128"/>
      <c r="Q42" s="129"/>
      <c r="R42" s="130"/>
    </row>
    <row r="43" spans="1:18" s="10" customFormat="1" ht="16.5" customHeight="1" thickBot="1" thickTop="1">
      <c r="A43" s="59" t="s">
        <v>29</v>
      </c>
      <c r="B43" s="52">
        <f t="shared" si="1"/>
        <v>0.6166666666666669</v>
      </c>
      <c r="C43" s="19">
        <f t="shared" si="2"/>
        <v>32</v>
      </c>
      <c r="D43" s="188">
        <f>poules!H45</f>
      </c>
      <c r="E43" s="31" t="s">
        <v>124</v>
      </c>
      <c r="F43" s="16"/>
      <c r="G43" s="29"/>
      <c r="H43" s="29"/>
      <c r="I43" s="16"/>
      <c r="J43" s="31" t="s">
        <v>125</v>
      </c>
      <c r="K43" s="188">
        <f>poules!H46</f>
      </c>
      <c r="L43" s="16"/>
      <c r="M43" s="179"/>
      <c r="N43" s="187"/>
      <c r="O43" s="187"/>
      <c r="P43" s="128"/>
      <c r="Q43" s="129"/>
      <c r="R43" s="130"/>
    </row>
    <row r="44" spans="1:18" s="10" customFormat="1" ht="16.5" customHeight="1" thickBot="1" thickTop="1">
      <c r="A44" s="59" t="s">
        <v>29</v>
      </c>
      <c r="B44" s="52">
        <f t="shared" si="1"/>
        <v>0.6402777777777781</v>
      </c>
      <c r="C44" s="19">
        <f t="shared" si="2"/>
        <v>33</v>
      </c>
      <c r="D44" s="188">
        <f>poules!P45</f>
      </c>
      <c r="E44" s="31" t="s">
        <v>126</v>
      </c>
      <c r="F44" s="16"/>
      <c r="G44" s="29"/>
      <c r="H44" s="29"/>
      <c r="I44" s="16"/>
      <c r="J44" s="31" t="s">
        <v>127</v>
      </c>
      <c r="K44" s="188">
        <f>poules!P46</f>
      </c>
      <c r="L44" s="16"/>
      <c r="M44" s="179"/>
      <c r="N44" s="187"/>
      <c r="O44" s="184"/>
      <c r="P44" s="128"/>
      <c r="Q44" s="129"/>
      <c r="R44" s="130"/>
    </row>
    <row r="45" spans="1:18" s="10" customFormat="1" ht="16.5" customHeight="1" thickBot="1" thickTop="1">
      <c r="A45" s="59" t="s">
        <v>29</v>
      </c>
      <c r="B45" s="52">
        <f t="shared" si="1"/>
        <v>0.6638888888888892</v>
      </c>
      <c r="C45" s="19">
        <f t="shared" si="2"/>
        <v>34</v>
      </c>
      <c r="D45" s="188">
        <f>poules!E49</f>
      </c>
      <c r="E45" s="31" t="s">
        <v>128</v>
      </c>
      <c r="F45" s="16"/>
      <c r="G45" s="29"/>
      <c r="H45" s="29"/>
      <c r="I45" s="16"/>
      <c r="J45" s="31" t="s">
        <v>129</v>
      </c>
      <c r="K45" s="188">
        <f>poules!E50</f>
      </c>
      <c r="L45" s="16"/>
      <c r="M45" s="179"/>
      <c r="N45" s="187"/>
      <c r="O45" s="187"/>
      <c r="P45" s="128"/>
      <c r="Q45" s="129"/>
      <c r="R45" s="130"/>
    </row>
    <row r="46" spans="1:18" s="10" customFormat="1" ht="16.5" customHeight="1" thickBot="1" thickTop="1">
      <c r="A46" s="59" t="s">
        <v>100</v>
      </c>
      <c r="B46" s="52">
        <f t="shared" si="1"/>
        <v>0.6875000000000003</v>
      </c>
      <c r="C46" s="19">
        <f t="shared" si="2"/>
        <v>35</v>
      </c>
      <c r="D46" s="188">
        <f>poules!M49</f>
      </c>
      <c r="E46" s="31" t="s">
        <v>130</v>
      </c>
      <c r="F46" s="16"/>
      <c r="G46" s="29"/>
      <c r="H46" s="29"/>
      <c r="I46" s="16"/>
      <c r="J46" s="31" t="s">
        <v>131</v>
      </c>
      <c r="K46" s="188">
        <f>poules!M50</f>
      </c>
      <c r="L46" s="16"/>
      <c r="M46" s="179"/>
      <c r="N46" s="187"/>
      <c r="O46" s="187"/>
      <c r="P46" s="128"/>
      <c r="Q46" s="129"/>
      <c r="R46" s="130"/>
    </row>
    <row r="47" spans="1:15" s="10" customFormat="1" ht="16.5" thickBot="1" thickTop="1">
      <c r="A47" s="59" t="s">
        <v>29</v>
      </c>
      <c r="B47" s="52">
        <f>B45+durée2</f>
        <v>0.6875000000000003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 password="9485" sheet="1"/>
  <mergeCells count="13">
    <mergeCell ref="P8:R8"/>
    <mergeCell ref="B6:D6"/>
    <mergeCell ref="G1:H1"/>
    <mergeCell ref="M7:O7"/>
    <mergeCell ref="G2:H2"/>
    <mergeCell ref="C19:K19"/>
    <mergeCell ref="C37:K37"/>
    <mergeCell ref="B5:D5"/>
    <mergeCell ref="B4:F4"/>
    <mergeCell ref="K4:O4"/>
    <mergeCell ref="I1:O1"/>
    <mergeCell ref="I2:O2"/>
    <mergeCell ref="J3:O3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4">
      <selection activeCell="E10" sqref="E10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197" t="str">
        <f>saison</f>
        <v>2018-2019</v>
      </c>
      <c r="K1" s="198"/>
      <c r="L1" s="198"/>
      <c r="M1" s="198"/>
      <c r="N1" s="198"/>
      <c r="O1" s="198"/>
      <c r="P1" s="198"/>
      <c r="Q1" s="198"/>
      <c r="R1" s="198"/>
      <c r="S1" s="199"/>
    </row>
    <row r="2" spans="6:19" s="71" customFormat="1" ht="30" customHeight="1">
      <c r="F2" s="72"/>
      <c r="G2" s="72"/>
      <c r="H2" s="54" t="s">
        <v>37</v>
      </c>
      <c r="J2" s="225" t="str">
        <f>lieu</f>
        <v>Montluçon</v>
      </c>
      <c r="K2" s="226"/>
      <c r="L2" s="226"/>
      <c r="M2" s="226"/>
      <c r="N2" s="226"/>
      <c r="O2" s="226"/>
      <c r="P2" s="226"/>
      <c r="Q2" s="226"/>
      <c r="R2" s="226"/>
      <c r="S2" s="227"/>
    </row>
    <row r="3" spans="12:19" s="73" customFormat="1" ht="25.5" customHeight="1">
      <c r="L3" s="200" t="s">
        <v>70</v>
      </c>
      <c r="M3" s="200"/>
      <c r="N3" s="200"/>
      <c r="O3" s="200"/>
      <c r="P3" s="200"/>
      <c r="Q3" s="200"/>
      <c r="R3" s="200"/>
      <c r="S3" s="200"/>
    </row>
    <row r="4" spans="1:20" s="73" customFormat="1" ht="21" customHeight="1">
      <c r="A4" s="54" t="s">
        <v>38</v>
      </c>
      <c r="C4" s="197" t="str">
        <f>date</f>
        <v>10 et 11 novembre 2018</v>
      </c>
      <c r="D4" s="198"/>
      <c r="E4" s="198"/>
      <c r="F4" s="198"/>
      <c r="G4" s="198"/>
      <c r="H4" s="199"/>
      <c r="I4" s="204" t="s">
        <v>39</v>
      </c>
      <c r="J4" s="204"/>
      <c r="K4" s="205"/>
      <c r="L4" s="197" t="str">
        <f>catégorie</f>
        <v>D1 Masculine</v>
      </c>
      <c r="M4" s="198"/>
      <c r="N4" s="198"/>
      <c r="O4" s="198"/>
      <c r="P4" s="198"/>
      <c r="Q4" s="198"/>
      <c r="R4" s="198"/>
      <c r="S4" s="198"/>
      <c r="T4" s="199"/>
    </row>
    <row r="5" spans="1:24" s="95" customFormat="1" ht="18" customHeight="1">
      <c r="A5" s="93"/>
      <c r="B5" s="196" t="s">
        <v>69</v>
      </c>
      <c r="C5" s="196"/>
      <c r="D5" s="196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196" t="s">
        <v>138</v>
      </c>
      <c r="C6" s="196"/>
      <c r="D6" s="196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24" t="s">
        <v>30</v>
      </c>
      <c r="Q7" s="224"/>
      <c r="R7" s="224" t="s">
        <v>31</v>
      </c>
      <c r="S7" s="224"/>
      <c r="T7" s="75"/>
      <c r="U7" s="75"/>
      <c r="V7" s="75"/>
      <c r="W7" s="75"/>
      <c r="X7" s="75"/>
    </row>
    <row r="8" spans="2:19" ht="17.25" thickBot="1" thickTop="1">
      <c r="B8" s="40">
        <v>1</v>
      </c>
      <c r="C8" s="101" t="str">
        <f>PA1</f>
        <v>Fontenay</v>
      </c>
      <c r="D8" s="40">
        <f>IF(grille!G9&lt;&gt;"",grille!G9,"")</f>
      </c>
      <c r="E8" s="114"/>
      <c r="F8" s="114"/>
      <c r="G8" s="35">
        <f>IF(grille!G15&lt;&gt;"",grille!G15,"")</f>
      </c>
      <c r="H8" s="114"/>
      <c r="I8" s="114"/>
      <c r="J8" s="35">
        <f>IF(grille!G22&lt;&gt;"",grille!G22,"")</f>
      </c>
      <c r="K8" s="114"/>
      <c r="L8" s="114"/>
      <c r="M8" s="41">
        <f>IF(grille!G28&lt;&gt;"",grille!G28,"")</f>
      </c>
      <c r="N8" s="161">
        <f>CalculPointMatchs(D8,D9,G8,G10,J8,J11,M8,M12)</f>
      </c>
      <c r="O8" s="33">
        <f>IF(AND(N8&lt;&gt;"",N9&lt;&gt;"",N10&lt;&gt;"",N11&lt;&gt;"",N12&lt;&gt;""),RANK(N8,N$8:N$12),"")</f>
      </c>
      <c r="P8" s="223">
        <f>SUM(D9,G10,J11,M12)</f>
        <v>0</v>
      </c>
      <c r="Q8" s="222"/>
      <c r="R8" s="221">
        <f>SUM(D8:M8)</f>
        <v>0</v>
      </c>
      <c r="S8" s="222"/>
    </row>
    <row r="9" spans="2:19" ht="17.25" thickBot="1" thickTop="1">
      <c r="B9" s="42">
        <v>3</v>
      </c>
      <c r="C9" s="102" t="str">
        <f>PA3</f>
        <v>Pontoise</v>
      </c>
      <c r="D9" s="42">
        <f>IF(grille!H9&lt;&gt;"",grille!H9,"")</f>
      </c>
      <c r="E9" s="113"/>
      <c r="F9" s="36">
        <f>IF(grille!G13&lt;&gt;"",grille!G13,"")</f>
      </c>
      <c r="G9" s="113"/>
      <c r="H9" s="113"/>
      <c r="I9" s="36">
        <f>IF(grille!G20&lt;&gt;"",grille!G20,"")</f>
      </c>
      <c r="J9" s="113"/>
      <c r="K9" s="113"/>
      <c r="L9" s="36">
        <f>IF(grille!G26&lt;&gt;"",grille!G26,"")</f>
      </c>
      <c r="M9" s="115"/>
      <c r="N9" s="161">
        <f>CalculPointMatchs(D9,D8,F9,F12,I9,I10,L9,L11)</f>
      </c>
      <c r="O9" s="33">
        <f>IF(AND(N8&lt;&gt;"",N9&lt;&gt;"",N10&lt;&gt;"",N11&lt;&gt;"",N12&lt;&gt;""),RANK(N9,N$8:N$12),"")</f>
      </c>
      <c r="P9" s="223">
        <f>SUM(D8,F12,I10,L11)</f>
        <v>0</v>
      </c>
      <c r="Q9" s="222"/>
      <c r="R9" s="221">
        <f>SUM(D9:M9)</f>
        <v>0</v>
      </c>
      <c r="S9" s="222"/>
    </row>
    <row r="10" spans="2:19" ht="17.25" thickBot="1" thickTop="1">
      <c r="B10" s="42">
        <v>5</v>
      </c>
      <c r="C10" s="102" t="str">
        <f>PA5</f>
        <v>Franconville</v>
      </c>
      <c r="D10" s="111"/>
      <c r="E10" s="36">
        <f>IF(grille!G11&lt;&gt;"",grille!G11,"")</f>
      </c>
      <c r="F10" s="113"/>
      <c r="G10" s="36">
        <f>IF(grille!H15&lt;&gt;"",grille!H15,"")</f>
      </c>
      <c r="H10" s="113"/>
      <c r="I10" s="36">
        <f>IF(grille!H20&lt;&gt;"",grille!H20,"")</f>
      </c>
      <c r="J10" s="113"/>
      <c r="K10" s="36">
        <f>IF(grille!G24&lt;&gt;"",grille!G24,"")</f>
      </c>
      <c r="L10" s="113"/>
      <c r="M10" s="115"/>
      <c r="N10" s="161">
        <f>CalculPointMatchs(E10,E11,G10,G8,I10,I9,K10,K12)</f>
      </c>
      <c r="O10" s="33">
        <f>IF(AND(N8&lt;&gt;"",N9&lt;&gt;"",N10&lt;&gt;"",N11&lt;&gt;"",N12&lt;&gt;""),RANK(N10,N$8:N$12),"")</f>
      </c>
      <c r="P10" s="223">
        <f>SUM(E11,G8,I9,K12)</f>
        <v>0</v>
      </c>
      <c r="Q10" s="222"/>
      <c r="R10" s="221">
        <f>SUM(D10:M10)</f>
        <v>0</v>
      </c>
      <c r="S10" s="222"/>
    </row>
    <row r="11" spans="2:19" ht="17.25" thickBot="1" thickTop="1">
      <c r="B11" s="42">
        <v>7</v>
      </c>
      <c r="C11" s="102" t="str">
        <f>PA7</f>
        <v>Hyères</v>
      </c>
      <c r="D11" s="111"/>
      <c r="E11" s="36">
        <f>IF(grille!H11&lt;&gt;"",grille!H11,"")</f>
      </c>
      <c r="F11" s="113"/>
      <c r="G11" s="113"/>
      <c r="H11" s="24">
        <f>IF(grille!G17&lt;&gt;"",grille!G17,"")</f>
      </c>
      <c r="I11" s="113"/>
      <c r="J11" s="24">
        <f>IF(grille!H22&lt;&gt;"",grille!H22,"")</f>
      </c>
      <c r="K11" s="113"/>
      <c r="L11" s="36">
        <f>IF(grille!H26&lt;&gt;"",grille!H26,"")</f>
      </c>
      <c r="M11" s="115"/>
      <c r="N11" s="161">
        <f>CalculPointMatchs(E11,E10,H11,H12,J11,J8,L11,L9)</f>
      </c>
      <c r="O11" s="33">
        <f>IF(AND(N8&lt;&gt;"",N9&lt;&gt;"",N10&lt;&gt;"",N11&lt;&gt;"",N12&lt;&gt;""),RANK(N11,N$8:N$12),"")</f>
      </c>
      <c r="P11" s="223">
        <f>SUM(E10,H12,J8,L9)</f>
        <v>0</v>
      </c>
      <c r="Q11" s="222"/>
      <c r="R11" s="221">
        <f>SUM(D11:M11)</f>
        <v>0</v>
      </c>
      <c r="S11" s="222"/>
    </row>
    <row r="12" spans="2:19" ht="17.25" thickBot="1" thickTop="1">
      <c r="B12" s="53">
        <v>9</v>
      </c>
      <c r="C12" s="103" t="str">
        <f>PA9</f>
        <v>Toulouse</v>
      </c>
      <c r="D12" s="112"/>
      <c r="E12" s="116"/>
      <c r="F12" s="25">
        <f>IF(grille!H13&lt;&gt;"",grille!H13,"")</f>
      </c>
      <c r="G12" s="116"/>
      <c r="H12" s="25">
        <f>IF(grille!H17&lt;&gt;"",grille!H17,"")</f>
      </c>
      <c r="I12" s="116"/>
      <c r="J12" s="116"/>
      <c r="K12" s="37">
        <f>IF(grille!H24&lt;&gt;"",grille!H24,"")</f>
      </c>
      <c r="L12" s="116"/>
      <c r="M12" s="39">
        <f>IF(grille!H28&lt;&gt;"",grille!H28,"")</f>
      </c>
      <c r="N12" s="162">
        <f>CalculPointMatchs(F12,F9,H12,H11,K12,K10,M12,M8)</f>
      </c>
      <c r="O12" s="33">
        <f>IF(AND(N8&lt;&gt;"",N9&lt;&gt;"",N10&lt;&gt;"",N11&lt;&gt;"",N12&lt;&gt;""),RANK(N12,N$8:N$12),"")</f>
      </c>
      <c r="P12" s="223">
        <f>SUM(F9,H11,K10,M8)</f>
        <v>0</v>
      </c>
      <c r="Q12" s="222"/>
      <c r="R12" s="221">
        <f>SUM(D12:M12)</f>
        <v>0</v>
      </c>
      <c r="S12" s="222"/>
    </row>
    <row r="13" spans="2:23" ht="15.7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.7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24" t="s">
        <v>30</v>
      </c>
      <c r="Q15" s="224"/>
      <c r="R15" s="224" t="s">
        <v>31</v>
      </c>
      <c r="S15" s="224"/>
    </row>
    <row r="16" spans="2:19" ht="17.25" thickBot="1" thickTop="1">
      <c r="B16" s="40">
        <v>2</v>
      </c>
      <c r="C16" s="101" t="str">
        <f>PB2</f>
        <v>Rennes</v>
      </c>
      <c r="D16" s="40">
        <f>IF(grille!G10&lt;&gt;"",grille!G10,"")</f>
      </c>
      <c r="E16" s="114"/>
      <c r="F16" s="114"/>
      <c r="G16" s="35">
        <f>IF(grille!G16&lt;&gt;"",grille!G16,"")</f>
      </c>
      <c r="H16" s="114"/>
      <c r="I16" s="114"/>
      <c r="J16" s="35">
        <f>IF(grille!G23&lt;&gt;"",grille!G23,"")</f>
      </c>
      <c r="K16" s="114"/>
      <c r="L16" s="114"/>
      <c r="M16" s="41">
        <f>IF(grille!G29&lt;&gt;"",grille!G29,"")</f>
      </c>
      <c r="N16" s="161">
        <f>CalculPointMatchs(D16,D17,G16,G18,J16,J19,M16,M20)</f>
      </c>
      <c r="O16" s="33">
        <f>IF(AND(N16&lt;&gt;"",N17&lt;&gt;"",N18&lt;&gt;"",N19&lt;&gt;"",N20&lt;&gt;""),RANK(N16,N$16:N$20),"")</f>
      </c>
      <c r="P16" s="223">
        <f>SUM(D17,G18,J19,M20)</f>
        <v>0</v>
      </c>
      <c r="Q16" s="222"/>
      <c r="R16" s="221">
        <f>SUM(D16:M16)</f>
        <v>0</v>
      </c>
      <c r="S16" s="222"/>
    </row>
    <row r="17" spans="2:19" ht="17.25" thickBot="1" thickTop="1">
      <c r="B17" s="42">
        <v>4</v>
      </c>
      <c r="C17" s="102" t="str">
        <f>PB4</f>
        <v>Moirans</v>
      </c>
      <c r="D17" s="42">
        <f>IF(grille!H10&lt;&gt;"",grille!H10,"")</f>
      </c>
      <c r="E17" s="113"/>
      <c r="F17" s="36">
        <f>IF(grille!G14&lt;&gt;"",grille!G14,"")</f>
      </c>
      <c r="G17" s="113"/>
      <c r="H17" s="113"/>
      <c r="I17" s="36">
        <f>IF(grille!G21&lt;&gt;"",grille!G21,"")</f>
      </c>
      <c r="J17" s="113"/>
      <c r="K17" s="113"/>
      <c r="L17" s="36">
        <f>IF(grille!G27&lt;&gt;"",grille!G27,"")</f>
      </c>
      <c r="M17" s="115"/>
      <c r="N17" s="161">
        <f>CalculPointMatchs(D17,D16,F17,F20,I17,I18,L17,L19)</f>
      </c>
      <c r="O17" s="33">
        <f>IF(AND(N16&lt;&gt;"",N17&lt;&gt;"",N18&lt;&gt;"",N19&lt;&gt;"",N20&lt;&gt;""),RANK(N17,N$16:N$20),"")</f>
      </c>
      <c r="P17" s="223">
        <f>SUM(D16,F20,I18,L19)</f>
        <v>0</v>
      </c>
      <c r="Q17" s="222"/>
      <c r="R17" s="221">
        <f>SUM(D17:M17)</f>
        <v>0</v>
      </c>
      <c r="S17" s="222"/>
    </row>
    <row r="18" spans="2:19" ht="17.25" thickBot="1" thickTop="1">
      <c r="B18" s="42">
        <v>6</v>
      </c>
      <c r="C18" s="102" t="str">
        <f>PB6</f>
        <v>Dinan</v>
      </c>
      <c r="D18" s="111"/>
      <c r="E18" s="36">
        <f>IF(grille!G12&lt;&gt;"",grille!G12,"")</f>
      </c>
      <c r="F18" s="113"/>
      <c r="G18" s="36">
        <f>IF(grille!H16&lt;&gt;"",grille!H16,"")</f>
      </c>
      <c r="H18" s="113"/>
      <c r="I18" s="36">
        <f>IF(grille!H21&lt;&gt;"",grille!H21,"")</f>
      </c>
      <c r="J18" s="113"/>
      <c r="K18" s="36">
        <f>IF(grille!G25&lt;&gt;"",grille!G25,"")</f>
      </c>
      <c r="L18" s="113"/>
      <c r="M18" s="115"/>
      <c r="N18" s="161">
        <f>CalculPointMatchs(E18,E19,G18,G16,I18,I17,K18,K20)</f>
      </c>
      <c r="O18" s="33">
        <f>IF(AND(N16&lt;&gt;"",N17&lt;&gt;"",N18&lt;&gt;"",N19&lt;&gt;"",N20&lt;&gt;""),RANK(N18,N$16:N$20),"")</f>
      </c>
      <c r="P18" s="223">
        <f>SUM(E19,G16,I17,K20)</f>
        <v>0</v>
      </c>
      <c r="Q18" s="222"/>
      <c r="R18" s="221">
        <f>SUM(D18:M18)</f>
        <v>0</v>
      </c>
      <c r="S18" s="222"/>
    </row>
    <row r="19" spans="2:19" ht="17.25" thickBot="1" thickTop="1">
      <c r="B19" s="42">
        <v>8</v>
      </c>
      <c r="C19" s="102" t="str">
        <f>PB8</f>
        <v>Saintes</v>
      </c>
      <c r="D19" s="111"/>
      <c r="E19" s="36">
        <f>IF(grille!H12&lt;&gt;"",grille!H12,"")</f>
      </c>
      <c r="F19" s="113"/>
      <c r="G19" s="113"/>
      <c r="H19" s="24">
        <f>IF(grille!G18&lt;&gt;"",grille!G18,"")</f>
      </c>
      <c r="I19" s="113"/>
      <c r="J19" s="24">
        <f>IF(grille!H23&lt;&gt;"",grille!H23,"")</f>
      </c>
      <c r="K19" s="113"/>
      <c r="L19" s="36">
        <f>IF(grille!H27&lt;&gt;"",grille!H27,"")</f>
      </c>
      <c r="M19" s="115"/>
      <c r="N19" s="161">
        <f>CalculPointMatchs(E19,E18,H19,H20,J19,J16,L19,L17)</f>
      </c>
      <c r="O19" s="33">
        <f>IF(AND(N16&lt;&gt;"",N17&lt;&gt;"",N18&lt;&gt;"",N19&lt;&gt;"",N20&lt;&gt;""),RANK(N19,N$16:N$20),"")</f>
      </c>
      <c r="P19" s="223">
        <f>SUM(E18,H20,J16,L17)</f>
        <v>0</v>
      </c>
      <c r="Q19" s="222"/>
      <c r="R19" s="221">
        <f>SUM(D19:M19)</f>
        <v>0</v>
      </c>
      <c r="S19" s="222"/>
    </row>
    <row r="20" spans="2:19" ht="17.25" thickBot="1" thickTop="1">
      <c r="B20" s="53">
        <v>10</v>
      </c>
      <c r="C20" s="103" t="str">
        <f>PB10</f>
        <v>Diderot XII</v>
      </c>
      <c r="D20" s="112"/>
      <c r="E20" s="116"/>
      <c r="F20" s="25">
        <f>IF(grille!H14&lt;&gt;"",grille!H14,"")</f>
      </c>
      <c r="G20" s="116"/>
      <c r="H20" s="25">
        <f>IF(grille!H18&lt;&gt;"",grille!H18,"")</f>
      </c>
      <c r="I20" s="116"/>
      <c r="J20" s="116"/>
      <c r="K20" s="37">
        <f>IF(grille!H25&lt;&gt;"",grille!H25,"")</f>
      </c>
      <c r="L20" s="116"/>
      <c r="M20" s="39">
        <f>IF(grille!H29&lt;&gt;"",grille!H29,"")</f>
      </c>
      <c r="N20" s="162">
        <f>CalculPointMatchs(F20,F17,H20,H19,K20,K18,M20,M16)</f>
      </c>
      <c r="O20" s="33">
        <f>IF(AND(N16&lt;&gt;"",N17&lt;&gt;"",N18&lt;&gt;"",N19&lt;&gt;"",N20&lt;&gt;""),RANK(N20,N$16:N$20),"")</f>
      </c>
      <c r="P20" s="223">
        <f>SUM(F17,H19,K18,M16)</f>
        <v>0</v>
      </c>
      <c r="Q20" s="222"/>
      <c r="R20" s="221">
        <f>SUM(D20:M20)</f>
        <v>0</v>
      </c>
      <c r="S20" s="222"/>
    </row>
    <row r="21" spans="2:22" ht="15.7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6.5" thickBot="1">
      <c r="B22" s="138"/>
      <c r="C22" s="138"/>
      <c r="D22" s="138" t="s">
        <v>101</v>
      </c>
      <c r="E22" s="163"/>
      <c r="F22" s="43"/>
      <c r="G22" s="43"/>
      <c r="H22" s="138"/>
      <c r="I22" s="138"/>
      <c r="J22" s="138"/>
      <c r="K22" s="138"/>
      <c r="L22" s="138" t="s">
        <v>102</v>
      </c>
      <c r="M22" s="138"/>
      <c r="N22" s="138"/>
      <c r="O22" s="138"/>
      <c r="P22" s="138"/>
      <c r="Q22" s="138"/>
      <c r="R22" s="138"/>
      <c r="S22" s="138"/>
      <c r="T22" s="138"/>
      <c r="U22" s="20"/>
      <c r="V22" s="20"/>
    </row>
    <row r="23" spans="2:20" ht="15.75">
      <c r="B23" s="164"/>
      <c r="C23" s="164"/>
      <c r="D23" s="140" t="s">
        <v>26</v>
      </c>
      <c r="E23" s="212">
        <f>_xlfn.IFERROR(INDEX(C16:C20,MATCH(4,O16:O20,0)),"")</f>
      </c>
      <c r="F23" s="213"/>
      <c r="G23" s="213"/>
      <c r="H23" s="214"/>
      <c r="I23" s="166">
        <f>IF(grille!G31&lt;&gt;"",grille!G31,"")</f>
      </c>
      <c r="J23" s="167"/>
      <c r="K23" s="43"/>
      <c r="L23" s="140" t="s">
        <v>25</v>
      </c>
      <c r="M23" s="212">
        <f>_xlfn.IFERROR(INDEX(C16:C20,MATCH(5,O16:O20,0)),"")</f>
      </c>
      <c r="N23" s="213"/>
      <c r="O23" s="213"/>
      <c r="P23" s="214"/>
      <c r="Q23" s="166">
        <f>IF(grille!G32&lt;&gt;"",grille!G32,"")</f>
      </c>
      <c r="R23" s="138"/>
      <c r="S23" s="164"/>
      <c r="T23" s="164"/>
    </row>
    <row r="24" spans="2:20" ht="16.5" thickBot="1">
      <c r="B24" s="164"/>
      <c r="C24" s="164"/>
      <c r="D24" s="141" t="s">
        <v>23</v>
      </c>
      <c r="E24" s="218">
        <f>_xlfn.IFERROR(INDEX(C8:C12,MATCH(5,O8:O12,0)),"")</f>
      </c>
      <c r="F24" s="219"/>
      <c r="G24" s="219"/>
      <c r="H24" s="220"/>
      <c r="I24" s="169">
        <f>IF(grille!H31&lt;&gt;"",grille!H31,"")</f>
      </c>
      <c r="J24" s="167"/>
      <c r="K24" s="43"/>
      <c r="L24" s="141" t="s">
        <v>24</v>
      </c>
      <c r="M24" s="218">
        <f>_xlfn.IFERROR(INDEX(C8:C12,MATCH(4,O8:O12,0)),"")</f>
      </c>
      <c r="N24" s="219"/>
      <c r="O24" s="219"/>
      <c r="P24" s="220"/>
      <c r="Q24" s="169">
        <f>IF(grille!H32&lt;&gt;"",grille!H32,"")</f>
      </c>
      <c r="R24" s="138"/>
      <c r="S24" s="164"/>
      <c r="T24" s="164"/>
    </row>
    <row r="25" spans="2:22" ht="15.75">
      <c r="B25" s="138"/>
      <c r="C25" s="138"/>
      <c r="D25" s="138"/>
      <c r="E25" s="163"/>
      <c r="F25" s="43"/>
      <c r="G25" s="4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20"/>
      <c r="V25" s="20"/>
    </row>
    <row r="26" spans="2:20" ht="16.5" thickBot="1">
      <c r="B26" s="138" t="s">
        <v>103</v>
      </c>
      <c r="C26" s="138"/>
      <c r="D26" s="138"/>
      <c r="E26" s="43"/>
      <c r="F26" s="138"/>
      <c r="G26" s="138" t="s">
        <v>104</v>
      </c>
      <c r="H26" s="138"/>
      <c r="I26" s="138"/>
      <c r="J26" s="138"/>
      <c r="K26" s="138"/>
      <c r="L26" s="138"/>
      <c r="M26" s="138"/>
      <c r="N26" s="138"/>
      <c r="O26" s="164"/>
      <c r="P26" s="164"/>
      <c r="Q26" s="164"/>
      <c r="R26" s="164"/>
      <c r="S26" s="164"/>
      <c r="T26" s="164"/>
    </row>
    <row r="27" spans="2:21" ht="15.75">
      <c r="B27" s="140" t="s">
        <v>14</v>
      </c>
      <c r="C27" s="170">
        <f>_xlfn.IFERROR(INDEX(C8:C12,MATCH(3,O8:O12,0)),"")</f>
      </c>
      <c r="D27" s="166">
        <f>IF(grille!G33&lt;&gt;"",grille!G33,"")</f>
      </c>
      <c r="E27" s="43"/>
      <c r="F27" s="167"/>
      <c r="G27" s="140" t="s">
        <v>10</v>
      </c>
      <c r="H27" s="209">
        <f>_xlfn.IFERROR(INDEX(C8:C12,MATCH(1,O8:O12,0)),"")</f>
      </c>
      <c r="I27" s="210"/>
      <c r="J27" s="210"/>
      <c r="K27" s="211"/>
      <c r="L27" s="166">
        <f>IF(grille!G34&lt;&gt;"",grille!G34,"")</f>
      </c>
      <c r="M27" s="138"/>
      <c r="N27" s="138"/>
      <c r="O27" s="164"/>
      <c r="P27" s="164"/>
      <c r="Q27" s="164"/>
      <c r="R27" s="164"/>
      <c r="S27" s="164"/>
      <c r="T27" s="164"/>
      <c r="U27" s="22"/>
    </row>
    <row r="28" spans="2:20" ht="16.5" thickBot="1">
      <c r="B28" s="141" t="s">
        <v>12</v>
      </c>
      <c r="C28" s="171">
        <f>_xlfn.IFERROR(INDEX(C16:C20,MATCH(2,O16:O20,0)),"")</f>
      </c>
      <c r="D28" s="169">
        <f>IF(grille!H33&lt;&gt;"",grille!H33,"")</f>
      </c>
      <c r="E28" s="43"/>
      <c r="F28" s="167"/>
      <c r="G28" s="141" t="s">
        <v>112</v>
      </c>
      <c r="H28" s="215">
        <f>Gagnant(E23:I24)</f>
      </c>
      <c r="I28" s="216"/>
      <c r="J28" s="216"/>
      <c r="K28" s="217"/>
      <c r="L28" s="169">
        <f>IF(grille!H34&lt;&gt;"",grille!H34,"")</f>
      </c>
      <c r="M28" s="138"/>
      <c r="N28" s="138"/>
      <c r="O28" s="164"/>
      <c r="P28" s="164"/>
      <c r="Q28" s="164"/>
      <c r="R28" s="164"/>
      <c r="S28" s="164"/>
      <c r="T28" s="164"/>
    </row>
    <row r="29" spans="2:20" ht="15.75">
      <c r="B29" s="138"/>
      <c r="C29" s="138"/>
      <c r="D29" s="138"/>
      <c r="E29" s="138"/>
      <c r="F29" s="43"/>
      <c r="G29" s="43"/>
      <c r="H29" s="138"/>
      <c r="I29" s="138"/>
      <c r="J29" s="138"/>
      <c r="K29" s="138"/>
      <c r="L29" s="138"/>
      <c r="M29" s="138"/>
      <c r="N29" s="167"/>
      <c r="O29" s="138"/>
      <c r="P29" s="138"/>
      <c r="Q29" s="138"/>
      <c r="R29" s="138"/>
      <c r="S29" s="138"/>
      <c r="T29" s="164"/>
    </row>
    <row r="30" spans="2:20" ht="16.5" thickBot="1">
      <c r="B30" s="138" t="s">
        <v>105</v>
      </c>
      <c r="C30" s="138"/>
      <c r="D30" s="138"/>
      <c r="E30" s="138"/>
      <c r="F30" s="43"/>
      <c r="G30" s="138" t="s">
        <v>106</v>
      </c>
      <c r="H30" s="138"/>
      <c r="I30" s="138"/>
      <c r="J30" s="138"/>
      <c r="K30" s="138"/>
      <c r="L30" s="138"/>
      <c r="M30" s="138"/>
      <c r="N30" s="167"/>
      <c r="O30" s="138"/>
      <c r="P30" s="138"/>
      <c r="Q30" s="138"/>
      <c r="R30" s="138"/>
      <c r="S30" s="138"/>
      <c r="T30" s="164"/>
    </row>
    <row r="31" spans="2:20" ht="15.75">
      <c r="B31" s="140" t="s">
        <v>11</v>
      </c>
      <c r="C31" s="170">
        <f>_xlfn.IFERROR(INDEX(C8:C12,MATCH(2,O8:O12,0)),"")</f>
      </c>
      <c r="D31" s="166">
        <f>IF(grille!G35&lt;&gt;"",grille!G35,"")</f>
      </c>
      <c r="E31" s="138"/>
      <c r="F31" s="43"/>
      <c r="G31" s="140" t="s">
        <v>113</v>
      </c>
      <c r="H31" s="209">
        <f>Gagnant(M23:Q24)</f>
      </c>
      <c r="I31" s="210"/>
      <c r="J31" s="210"/>
      <c r="K31" s="211"/>
      <c r="L31" s="166">
        <f>IF(grille!G36&lt;&gt;"",grille!G36,"")</f>
      </c>
      <c r="M31" s="138"/>
      <c r="N31" s="167"/>
      <c r="O31" s="138"/>
      <c r="P31" s="138"/>
      <c r="Q31" s="138"/>
      <c r="R31" s="138"/>
      <c r="S31" s="138"/>
      <c r="T31" s="164"/>
    </row>
    <row r="32" spans="2:20" ht="16.5" thickBot="1">
      <c r="B32" s="141" t="s">
        <v>15</v>
      </c>
      <c r="C32" s="171">
        <f>_xlfn.IFERROR(INDEX(C16:C20,MATCH(3,O16:O20,0)),"")</f>
      </c>
      <c r="D32" s="169">
        <f>IF(grille!H35&lt;&gt;"",grille!H35,"")</f>
      </c>
      <c r="E32" s="138"/>
      <c r="F32" s="43"/>
      <c r="G32" s="141" t="s">
        <v>13</v>
      </c>
      <c r="H32" s="215">
        <f>_xlfn.IFERROR(INDEX(C16:C20,MATCH(1,O16:O20,0)),"")</f>
      </c>
      <c r="I32" s="216"/>
      <c r="J32" s="216"/>
      <c r="K32" s="217"/>
      <c r="L32" s="169">
        <f>IF(grille!H36&lt;&gt;"",grille!H36,"")</f>
      </c>
      <c r="M32" s="138"/>
      <c r="N32" s="167"/>
      <c r="O32" s="164"/>
      <c r="P32" s="164"/>
      <c r="Q32" s="164"/>
      <c r="R32" s="164"/>
      <c r="S32" s="164"/>
      <c r="T32" s="164"/>
    </row>
    <row r="33" spans="2:20" ht="15.75">
      <c r="B33" s="138"/>
      <c r="C33" s="138"/>
      <c r="D33" s="138"/>
      <c r="E33" s="138"/>
      <c r="F33" s="43"/>
      <c r="G33" s="43"/>
      <c r="H33" s="43"/>
      <c r="I33" s="43"/>
      <c r="J33" s="43"/>
      <c r="K33" s="43"/>
      <c r="L33" s="43"/>
      <c r="M33" s="138"/>
      <c r="N33" s="167"/>
      <c r="O33" s="164"/>
      <c r="P33" s="164"/>
      <c r="Q33" s="164"/>
      <c r="R33" s="164"/>
      <c r="S33" s="164"/>
      <c r="T33" s="164"/>
    </row>
    <row r="34" spans="2:20" ht="16.5" thickBot="1">
      <c r="B34" s="138" t="s">
        <v>107</v>
      </c>
      <c r="C34" s="138"/>
      <c r="D34" s="138"/>
      <c r="E34" s="43"/>
      <c r="F34" s="138"/>
      <c r="G34" s="138" t="s">
        <v>108</v>
      </c>
      <c r="H34" s="138"/>
      <c r="I34" s="138"/>
      <c r="J34" s="138"/>
      <c r="K34" s="138"/>
      <c r="L34" s="138"/>
      <c r="M34" s="138"/>
      <c r="N34" s="138"/>
      <c r="O34" s="164"/>
      <c r="P34" s="164"/>
      <c r="Q34" s="164"/>
      <c r="R34" s="164"/>
      <c r="S34" s="164"/>
      <c r="T34" s="164"/>
    </row>
    <row r="35" spans="2:20" ht="15.75">
      <c r="B35" s="140" t="s">
        <v>114</v>
      </c>
      <c r="C35" s="172">
        <f>Perdant(C27:D28)</f>
      </c>
      <c r="D35" s="166">
        <f>IF(grille!G38&lt;&gt;"",grille!G38,"")</f>
      </c>
      <c r="E35" s="43"/>
      <c r="F35" s="167"/>
      <c r="G35" s="140" t="s">
        <v>116</v>
      </c>
      <c r="H35" s="212">
        <f>Gagnant(C27:D28)</f>
      </c>
      <c r="I35" s="213"/>
      <c r="J35" s="213"/>
      <c r="K35" s="214"/>
      <c r="L35" s="166">
        <f>IF(grille!G39&lt;&gt;"",grille!G39,"")</f>
      </c>
      <c r="M35" s="138"/>
      <c r="N35" s="138"/>
      <c r="O35" s="164"/>
      <c r="P35" s="164"/>
      <c r="Q35" s="164"/>
      <c r="R35" s="164"/>
      <c r="S35" s="164"/>
      <c r="T35" s="164"/>
    </row>
    <row r="36" spans="2:20" ht="16.5" thickBot="1">
      <c r="B36" s="141" t="s">
        <v>115</v>
      </c>
      <c r="C36" s="39">
        <f>Perdant(H27:L28)</f>
      </c>
      <c r="D36" s="169">
        <f>IF(grille!H38&lt;&gt;"",grille!H38,"")</f>
      </c>
      <c r="E36" s="43"/>
      <c r="F36" s="167"/>
      <c r="G36" s="141" t="s">
        <v>117</v>
      </c>
      <c r="H36" s="218">
        <f>Gagnant(H27:L28)</f>
      </c>
      <c r="I36" s="219"/>
      <c r="J36" s="219"/>
      <c r="K36" s="220"/>
      <c r="L36" s="169">
        <f>IF(grille!H39&lt;&gt;"",grille!H39,"")</f>
      </c>
      <c r="M36" s="138"/>
      <c r="N36" s="138"/>
      <c r="O36" s="164"/>
      <c r="P36" s="164"/>
      <c r="Q36" s="164"/>
      <c r="R36" s="164"/>
      <c r="S36" s="164"/>
      <c r="T36" s="164"/>
    </row>
    <row r="37" spans="2:20" ht="15.75">
      <c r="B37" s="139"/>
      <c r="C37" s="138"/>
      <c r="D37" s="138"/>
      <c r="E37" s="138"/>
      <c r="F37" s="43"/>
      <c r="G37" s="43"/>
      <c r="H37" s="138"/>
      <c r="I37" s="138"/>
      <c r="J37" s="138"/>
      <c r="K37" s="138"/>
      <c r="L37" s="138"/>
      <c r="M37" s="138"/>
      <c r="N37" s="167"/>
      <c r="O37" s="164"/>
      <c r="P37" s="164"/>
      <c r="Q37" s="164"/>
      <c r="R37" s="164"/>
      <c r="S37" s="164"/>
      <c r="T37" s="164"/>
    </row>
    <row r="38" spans="2:20" ht="16.5" thickBot="1">
      <c r="B38" s="139" t="s">
        <v>109</v>
      </c>
      <c r="C38" s="138"/>
      <c r="D38" s="138"/>
      <c r="E38" s="138"/>
      <c r="F38" s="43"/>
      <c r="G38" s="139" t="s">
        <v>137</v>
      </c>
      <c r="H38" s="138"/>
      <c r="I38" s="138"/>
      <c r="J38" s="138"/>
      <c r="K38" s="138"/>
      <c r="L38" s="138"/>
      <c r="M38" s="138"/>
      <c r="N38" s="164"/>
      <c r="O38" s="164"/>
      <c r="P38" s="164"/>
      <c r="Q38" s="164"/>
      <c r="R38" s="164"/>
      <c r="S38" s="164"/>
      <c r="T38" s="164"/>
    </row>
    <row r="39" spans="2:20" ht="15.75">
      <c r="B39" s="140" t="s">
        <v>118</v>
      </c>
      <c r="C39" s="165">
        <f>Perdant(C31:D32)</f>
      </c>
      <c r="D39" s="166">
        <f>IF(grille!G40&lt;&gt;"",grille!G40,"")</f>
      </c>
      <c r="E39" s="167"/>
      <c r="F39" s="43"/>
      <c r="G39" s="140" t="s">
        <v>120</v>
      </c>
      <c r="H39" s="212">
        <f>Gagnant(C31:D32)</f>
      </c>
      <c r="I39" s="213"/>
      <c r="J39" s="213"/>
      <c r="K39" s="214"/>
      <c r="L39" s="166">
        <f>IF(grille!G41&lt;&gt;"",grille!G41,"")</f>
      </c>
      <c r="M39" s="138"/>
      <c r="N39" s="164"/>
      <c r="O39" s="164"/>
      <c r="P39" s="164"/>
      <c r="Q39" s="164"/>
      <c r="R39" s="164"/>
      <c r="S39" s="164"/>
      <c r="T39" s="164"/>
    </row>
    <row r="40" spans="2:20" ht="16.5" thickBot="1">
      <c r="B40" s="141" t="s">
        <v>119</v>
      </c>
      <c r="C40" s="168">
        <f>Perdant(H31:L32)</f>
      </c>
      <c r="D40" s="169">
        <f>IF(grille!H40&lt;&gt;"",grille!H40,"")</f>
      </c>
      <c r="E40" s="167"/>
      <c r="F40" s="43"/>
      <c r="G40" s="141" t="s">
        <v>121</v>
      </c>
      <c r="H40" s="218">
        <f>Gagnant(H31:L32)</f>
      </c>
      <c r="I40" s="219"/>
      <c r="J40" s="219"/>
      <c r="K40" s="220"/>
      <c r="L40" s="169">
        <f>IF(grille!H41&lt;&gt;"",grille!H41,"")</f>
      </c>
      <c r="M40" s="138"/>
      <c r="N40" s="164"/>
      <c r="O40" s="164"/>
      <c r="P40" s="164"/>
      <c r="Q40" s="164"/>
      <c r="R40" s="164"/>
      <c r="S40" s="164"/>
      <c r="T40" s="164"/>
    </row>
    <row r="41" spans="2:22" ht="15.75">
      <c r="B41" s="139"/>
      <c r="C41" s="138"/>
      <c r="D41" s="138"/>
      <c r="E41" s="138"/>
      <c r="F41" s="43"/>
      <c r="G41" s="43"/>
      <c r="H41" s="138"/>
      <c r="I41" s="138"/>
      <c r="J41" s="138"/>
      <c r="K41" s="138"/>
      <c r="L41" s="138"/>
      <c r="M41" s="138"/>
      <c r="N41" s="167"/>
      <c r="O41" s="138"/>
      <c r="P41" s="138"/>
      <c r="Q41" s="138"/>
      <c r="R41" s="138"/>
      <c r="S41" s="138"/>
      <c r="T41" s="138"/>
      <c r="U41" s="20"/>
      <c r="V41" s="20"/>
    </row>
    <row r="42" spans="2:22" ht="15.75">
      <c r="B42" s="139"/>
      <c r="C42" s="138"/>
      <c r="D42" s="138"/>
      <c r="E42" s="138"/>
      <c r="F42" s="43"/>
      <c r="G42" s="43"/>
      <c r="H42" s="138"/>
      <c r="I42" s="138"/>
      <c r="J42" s="138"/>
      <c r="K42" s="138"/>
      <c r="L42" s="138"/>
      <c r="M42" s="138"/>
      <c r="N42" s="167"/>
      <c r="O42" s="138"/>
      <c r="P42" s="138"/>
      <c r="Q42" s="138"/>
      <c r="R42" s="138"/>
      <c r="S42" s="138"/>
      <c r="T42" s="138"/>
      <c r="U42" s="20"/>
      <c r="V42" s="20"/>
    </row>
    <row r="43" spans="1:26" ht="15.75">
      <c r="A43" s="27"/>
      <c r="B43" s="173"/>
      <c r="C43" s="174"/>
      <c r="D43" s="174"/>
      <c r="E43" s="174"/>
      <c r="F43" s="175"/>
      <c r="G43" s="175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27"/>
      <c r="V43" s="27"/>
      <c r="W43" s="27"/>
      <c r="X43" s="27"/>
      <c r="Y43" s="27"/>
      <c r="Z43" s="27"/>
    </row>
    <row r="44" spans="2:22" ht="16.5" thickBot="1">
      <c r="B44" s="139"/>
      <c r="C44" s="26" t="s">
        <v>136</v>
      </c>
      <c r="D44" s="26"/>
      <c r="E44" s="26"/>
      <c r="F44" s="43"/>
      <c r="G44" s="43"/>
      <c r="H44" s="26" t="s">
        <v>135</v>
      </c>
      <c r="I44" s="26"/>
      <c r="J44" s="26"/>
      <c r="K44" s="26"/>
      <c r="L44" s="26"/>
      <c r="M44" s="26"/>
      <c r="N44" s="44"/>
      <c r="O44" s="26"/>
      <c r="P44" s="26" t="s">
        <v>134</v>
      </c>
      <c r="Q44" s="26"/>
      <c r="R44" s="26"/>
      <c r="S44" s="138"/>
      <c r="T44" s="138"/>
      <c r="U44" s="20"/>
      <c r="V44" s="20"/>
    </row>
    <row r="45" spans="2:22" ht="15.75">
      <c r="B45" s="140" t="s">
        <v>122</v>
      </c>
      <c r="C45" s="165">
        <f>Perdant(M23:Q24)</f>
      </c>
      <c r="D45" s="166">
        <f>IF(grille!G42&lt;&gt;"",grille!G42,"")</f>
      </c>
      <c r="E45" s="50"/>
      <c r="F45" s="43"/>
      <c r="G45" s="140" t="s">
        <v>124</v>
      </c>
      <c r="H45" s="212">
        <f>Perdant(C35:D36)</f>
      </c>
      <c r="I45" s="213"/>
      <c r="J45" s="213"/>
      <c r="K45" s="214"/>
      <c r="L45" s="166">
        <f>IF(grille!G43&lt;&gt;"",grille!G43,"")</f>
      </c>
      <c r="M45" s="50"/>
      <c r="N45" s="176"/>
      <c r="O45" s="140" t="s">
        <v>126</v>
      </c>
      <c r="P45" s="212">
        <f>Gagnant(C35:D36)</f>
      </c>
      <c r="Q45" s="213"/>
      <c r="R45" s="213"/>
      <c r="S45" s="214"/>
      <c r="T45" s="166">
        <f>IF(grille!G44&lt;&gt;"",grille!G44,"")</f>
      </c>
      <c r="U45" s="50"/>
      <c r="V45" s="20"/>
    </row>
    <row r="46" spans="2:22" ht="16.5" thickBot="1">
      <c r="B46" s="141" t="s">
        <v>123</v>
      </c>
      <c r="C46" s="168">
        <f>Perdant(E23:I24)</f>
      </c>
      <c r="D46" s="169">
        <f>IF(grille!H42&lt;&gt;"",grille!H42,"")</f>
      </c>
      <c r="E46" s="50"/>
      <c r="F46" s="43"/>
      <c r="G46" s="141" t="s">
        <v>125</v>
      </c>
      <c r="H46" s="218">
        <f>Perdant(C39:D40)</f>
      </c>
      <c r="I46" s="219"/>
      <c r="J46" s="219"/>
      <c r="K46" s="220"/>
      <c r="L46" s="169">
        <f>IF(grille!H43&lt;&gt;"",grille!H43,"")</f>
      </c>
      <c r="M46" s="50"/>
      <c r="N46" s="176"/>
      <c r="O46" s="141" t="s">
        <v>127</v>
      </c>
      <c r="P46" s="218">
        <f>Gagnant(C39:D40)</f>
      </c>
      <c r="Q46" s="219"/>
      <c r="R46" s="219"/>
      <c r="S46" s="220"/>
      <c r="T46" s="169">
        <f>IF(grille!H44&lt;&gt;"",grille!H44,"")</f>
      </c>
      <c r="U46" s="50"/>
      <c r="V46" s="20"/>
    </row>
    <row r="47" spans="2:22" ht="15.75">
      <c r="B47" s="138"/>
      <c r="C47" s="138"/>
      <c r="D47" s="138"/>
      <c r="E47" s="138"/>
      <c r="F47" s="43"/>
      <c r="G47" s="43"/>
      <c r="H47" s="138"/>
      <c r="I47" s="138"/>
      <c r="J47" s="138"/>
      <c r="K47" s="138"/>
      <c r="L47" s="138"/>
      <c r="M47" s="138"/>
      <c r="N47" s="167"/>
      <c r="O47" s="138"/>
      <c r="P47" s="138"/>
      <c r="Q47" s="138"/>
      <c r="R47" s="138"/>
      <c r="S47" s="138"/>
      <c r="T47" s="138"/>
      <c r="U47" s="20"/>
      <c r="V47" s="20"/>
    </row>
    <row r="48" spans="2:20" ht="16.5" thickBot="1">
      <c r="B48" s="138"/>
      <c r="C48" s="43"/>
      <c r="D48" s="43"/>
      <c r="E48" s="26" t="s">
        <v>133</v>
      </c>
      <c r="F48" s="26"/>
      <c r="G48" s="45"/>
      <c r="H48" s="26"/>
      <c r="I48" s="26"/>
      <c r="J48" s="26"/>
      <c r="K48" s="44"/>
      <c r="L48" s="26"/>
      <c r="M48" s="26" t="s">
        <v>132</v>
      </c>
      <c r="N48" s="26"/>
      <c r="O48" s="138"/>
      <c r="P48" s="138"/>
      <c r="Q48" s="138"/>
      <c r="R48" s="138"/>
      <c r="S48" s="138"/>
      <c r="T48" s="164"/>
    </row>
    <row r="49" spans="2:20" ht="15.75">
      <c r="B49" s="167"/>
      <c r="C49" s="43"/>
      <c r="D49" s="140" t="s">
        <v>128</v>
      </c>
      <c r="E49" s="212">
        <f>Perdant(H35:L36)</f>
      </c>
      <c r="F49" s="213"/>
      <c r="G49" s="213"/>
      <c r="H49" s="214"/>
      <c r="I49" s="166">
        <f>IF(grille!G45&lt;&gt;"",grille!G45,"")</f>
      </c>
      <c r="J49" s="50"/>
      <c r="K49" s="167"/>
      <c r="L49" s="140" t="s">
        <v>130</v>
      </c>
      <c r="M49" s="212">
        <f>Gagnant(H35:L36)</f>
      </c>
      <c r="N49" s="213"/>
      <c r="O49" s="213"/>
      <c r="P49" s="214"/>
      <c r="Q49" s="166">
        <f>IF(grille!G46&lt;&gt;"",grille!G46,"")</f>
      </c>
      <c r="R49" s="50"/>
      <c r="S49" s="138"/>
      <c r="T49" s="164"/>
    </row>
    <row r="50" spans="2:20" ht="16.5" thickBot="1">
      <c r="B50" s="167"/>
      <c r="C50" s="43"/>
      <c r="D50" s="141" t="s">
        <v>129</v>
      </c>
      <c r="E50" s="218">
        <f>Perdant(H39:L40)</f>
      </c>
      <c r="F50" s="219"/>
      <c r="G50" s="219"/>
      <c r="H50" s="220"/>
      <c r="I50" s="169">
        <f>IF(grille!H45&lt;&gt;"",grille!H45,"")</f>
      </c>
      <c r="J50" s="50"/>
      <c r="K50" s="167"/>
      <c r="L50" s="141" t="s">
        <v>131</v>
      </c>
      <c r="M50" s="218">
        <f>Gagnant(H39:L40)</f>
      </c>
      <c r="N50" s="219"/>
      <c r="O50" s="219"/>
      <c r="P50" s="220"/>
      <c r="Q50" s="169">
        <f>IF(grille!H46&lt;&gt;"",grille!H46,"")</f>
      </c>
      <c r="R50" s="50"/>
      <c r="S50" s="138"/>
      <c r="T50" s="164"/>
    </row>
    <row r="52" spans="1:26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 password="9485" sheet="1"/>
  <mergeCells count="52"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R8:S8"/>
    <mergeCell ref="R16:S16"/>
    <mergeCell ref="R10:S10"/>
    <mergeCell ref="R11:S11"/>
    <mergeCell ref="R12:S12"/>
    <mergeCell ref="E23:H23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H27:K27"/>
    <mergeCell ref="H45:K45"/>
    <mergeCell ref="H31:K31"/>
    <mergeCell ref="H32:K32"/>
    <mergeCell ref="H28:K28"/>
    <mergeCell ref="H39:K39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1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4.8515625" style="17" customWidth="1"/>
    <col min="5" max="5" width="4.8515625" style="18" customWidth="1"/>
  </cols>
  <sheetData>
    <row r="1" spans="1:5" s="80" customFormat="1" ht="15.7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2018-2019</v>
      </c>
      <c r="C3" s="78"/>
    </row>
    <row r="4" spans="1:3" s="73" customFormat="1" ht="21" customHeight="1">
      <c r="A4" s="54" t="s">
        <v>38</v>
      </c>
      <c r="B4" s="77" t="str">
        <f>date</f>
        <v>10 et 11 novembre 2018</v>
      </c>
      <c r="C4" s="78"/>
    </row>
    <row r="5" spans="1:5" s="80" customFormat="1" ht="15.75">
      <c r="A5" s="20"/>
      <c r="B5" s="20"/>
      <c r="C5" s="20"/>
      <c r="D5" s="20"/>
      <c r="E5" s="21"/>
    </row>
    <row r="6" spans="1:3" s="80" customFormat="1" ht="18">
      <c r="A6" s="54" t="s">
        <v>37</v>
      </c>
      <c r="B6" s="77" t="str">
        <f>lieu</f>
        <v>Montluçon</v>
      </c>
      <c r="C6" s="81"/>
    </row>
    <row r="7" spans="1:3" s="80" customFormat="1" ht="18">
      <c r="A7" s="54" t="s">
        <v>39</v>
      </c>
      <c r="B7" s="77" t="str">
        <f>catégorie</f>
        <v>D1 Masculine</v>
      </c>
      <c r="C7" s="78"/>
    </row>
    <row r="8" spans="1:5" ht="15.75">
      <c r="A8" s="27"/>
      <c r="B8" s="27"/>
      <c r="C8" s="27"/>
      <c r="D8" s="27"/>
      <c r="E8" s="28"/>
    </row>
    <row r="9" ht="39.75" customHeight="1"/>
    <row r="10" spans="2:3" ht="24.75" customHeight="1">
      <c r="B10" s="189">
        <f>Gagnant(poules!M49:Q50)</f>
      </c>
      <c r="C10" s="132">
        <v>1</v>
      </c>
    </row>
    <row r="11" spans="2:3" ht="24.75" customHeight="1">
      <c r="B11" s="131">
        <f>Perdant(poules!M49:Q50)</f>
      </c>
      <c r="C11" s="132">
        <v>2</v>
      </c>
    </row>
    <row r="12" spans="2:3" ht="24.75" customHeight="1">
      <c r="B12" s="131">
        <f>Gagnant(poules!E49:I50)</f>
      </c>
      <c r="C12" s="134">
        <v>3</v>
      </c>
    </row>
    <row r="13" spans="2:3" ht="24.75" customHeight="1">
      <c r="B13" s="133">
        <f>Perdant(poules!E49:I50)</f>
      </c>
      <c r="C13" s="132">
        <v>4</v>
      </c>
    </row>
    <row r="14" spans="2:3" ht="24.75" customHeight="1">
      <c r="B14" s="131">
        <f>Gagnant(poules!P45:T46)</f>
      </c>
      <c r="C14" s="132">
        <v>5</v>
      </c>
    </row>
    <row r="15" spans="2:3" ht="24.75" customHeight="1">
      <c r="B15" s="133">
        <f>Perdant(poules!P45:T46)</f>
      </c>
      <c r="C15" s="132">
        <v>6</v>
      </c>
    </row>
    <row r="16" spans="2:3" ht="24.75" customHeight="1">
      <c r="B16" s="131">
        <f>Gagnant(poules!H45:L46)</f>
      </c>
      <c r="C16" s="132">
        <v>7</v>
      </c>
    </row>
    <row r="17" spans="2:3" ht="24.75" customHeight="1">
      <c r="B17" s="133">
        <f>Perdant(poules!H45:L46)</f>
      </c>
      <c r="C17" s="132">
        <v>8</v>
      </c>
    </row>
    <row r="18" spans="2:3" ht="24.75" customHeight="1">
      <c r="B18" s="131">
        <f>Gagnant(poules!C45:D46)</f>
      </c>
      <c r="C18" s="132">
        <v>9</v>
      </c>
    </row>
    <row r="19" spans="2:3" ht="24.75" customHeight="1" thickBot="1">
      <c r="B19" s="136">
        <f>Perdant(poules!C45:D46)</f>
      </c>
      <c r="C19" s="137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7.140625" style="160" customWidth="1"/>
    <col min="2" max="2" width="19.8515625" style="70" customWidth="1"/>
    <col min="3" max="3" width="17.8515625" style="70" customWidth="1"/>
    <col min="4" max="4" width="20.8515625" style="160" bestFit="1" customWidth="1"/>
    <col min="5" max="6" width="12.7109375" style="70" customWidth="1"/>
    <col min="7" max="7" width="11.140625" style="108" customWidth="1"/>
    <col min="8" max="10" width="11.421875" style="108" customWidth="1"/>
    <col min="11" max="16384" width="11.421875" style="70" customWidth="1"/>
  </cols>
  <sheetData>
    <row r="1" spans="1:11" ht="12.75">
      <c r="A1" s="158" t="s">
        <v>72</v>
      </c>
      <c r="B1" s="106" t="s">
        <v>73</v>
      </c>
      <c r="C1" s="106" t="s">
        <v>74</v>
      </c>
      <c r="D1" s="158" t="s">
        <v>75</v>
      </c>
      <c r="E1" s="107" t="s">
        <v>76</v>
      </c>
      <c r="F1" s="107" t="s">
        <v>77</v>
      </c>
      <c r="G1" s="107" t="s">
        <v>78</v>
      </c>
      <c r="H1" s="109" t="s">
        <v>182</v>
      </c>
      <c r="I1" s="109" t="s">
        <v>183</v>
      </c>
      <c r="J1" s="109" t="s">
        <v>184</v>
      </c>
      <c r="K1" s="159" t="s">
        <v>185</v>
      </c>
    </row>
    <row r="2" spans="1:11" ht="12.75">
      <c r="A2" s="160" t="s">
        <v>152</v>
      </c>
      <c r="B2" s="70" t="s">
        <v>175</v>
      </c>
      <c r="C2" s="70" t="s">
        <v>176</v>
      </c>
      <c r="D2" s="160" t="s">
        <v>189</v>
      </c>
      <c r="E2" s="108">
        <f>COUNTIF(grille!M$9:M$46,$D2)</f>
        <v>0</v>
      </c>
      <c r="F2" s="108">
        <f>COUNTIF(grille!N$9:O$46,$D2)</f>
        <v>0</v>
      </c>
      <c r="G2" s="108">
        <v>1</v>
      </c>
      <c r="H2" s="108">
        <v>1</v>
      </c>
      <c r="I2" s="108">
        <v>1</v>
      </c>
      <c r="J2" s="108">
        <v>1</v>
      </c>
      <c r="K2" s="70" t="s">
        <v>203</v>
      </c>
    </row>
    <row r="3" spans="1:11" ht="12.75">
      <c r="A3" s="160" t="s">
        <v>151</v>
      </c>
      <c r="B3" s="70" t="s">
        <v>171</v>
      </c>
      <c r="C3" s="70" t="s">
        <v>172</v>
      </c>
      <c r="D3" s="160" t="s">
        <v>192</v>
      </c>
      <c r="E3" s="108">
        <f>COUNTIF(grille!M$9:M$46,$D3)</f>
        <v>0</v>
      </c>
      <c r="F3" s="108">
        <f>COUNTIF(grille!N$9:O$46,$D3)</f>
        <v>0</v>
      </c>
      <c r="G3" s="108">
        <v>1</v>
      </c>
      <c r="H3" s="108">
        <v>1</v>
      </c>
      <c r="I3" s="108">
        <v>0</v>
      </c>
      <c r="J3" s="108">
        <v>1</v>
      </c>
      <c r="K3" s="70" t="s">
        <v>197</v>
      </c>
    </row>
    <row r="4" spans="1:11" ht="12.75">
      <c r="A4" s="160" t="s">
        <v>156</v>
      </c>
      <c r="B4" s="70" t="s">
        <v>173</v>
      </c>
      <c r="C4" s="70" t="s">
        <v>174</v>
      </c>
      <c r="D4" s="160" t="s">
        <v>193</v>
      </c>
      <c r="E4" s="108">
        <f>COUNTIF(grille!M$9:M$46,$D4)</f>
        <v>0</v>
      </c>
      <c r="F4" s="108">
        <f>COUNTIF(grille!N$9:O$46,$D4)</f>
        <v>0</v>
      </c>
      <c r="G4" s="108">
        <v>1</v>
      </c>
      <c r="H4" s="108">
        <v>0</v>
      </c>
      <c r="I4" s="108">
        <v>0</v>
      </c>
      <c r="J4" s="108">
        <v>1</v>
      </c>
      <c r="K4" s="70" t="s">
        <v>200</v>
      </c>
    </row>
    <row r="5" spans="1:11" ht="12.75">
      <c r="A5" s="160" t="s">
        <v>157</v>
      </c>
      <c r="B5" s="70" t="s">
        <v>177</v>
      </c>
      <c r="C5" s="70" t="s">
        <v>174</v>
      </c>
      <c r="D5" s="160" t="s">
        <v>188</v>
      </c>
      <c r="E5" s="108">
        <f>COUNTIF(grille!M$9:M$46,$D5)</f>
        <v>0</v>
      </c>
      <c r="F5" s="108">
        <f>COUNTIF(grille!N$9:O$46,$D5)</f>
        <v>0</v>
      </c>
      <c r="G5" s="108">
        <v>1</v>
      </c>
      <c r="H5" s="108">
        <v>0</v>
      </c>
      <c r="I5" s="108">
        <v>0</v>
      </c>
      <c r="J5" s="108">
        <v>1</v>
      </c>
      <c r="K5" s="70" t="s">
        <v>199</v>
      </c>
    </row>
    <row r="6" spans="1:11" ht="12.75">
      <c r="A6" s="160" t="s">
        <v>155</v>
      </c>
      <c r="B6" s="70" t="s">
        <v>169</v>
      </c>
      <c r="C6" s="70" t="s">
        <v>170</v>
      </c>
      <c r="D6" s="160" t="s">
        <v>187</v>
      </c>
      <c r="E6" s="108">
        <f>COUNTIF(grille!M$9:M$46,$D6)</f>
        <v>0</v>
      </c>
      <c r="F6" s="108">
        <f>COUNTIF(grille!N$9:O$46,$D6)</f>
        <v>0</v>
      </c>
      <c r="G6" s="108">
        <v>1</v>
      </c>
      <c r="H6" s="108">
        <v>0</v>
      </c>
      <c r="I6" s="108">
        <v>0</v>
      </c>
      <c r="J6" s="108">
        <v>1</v>
      </c>
      <c r="K6" s="70" t="s">
        <v>198</v>
      </c>
    </row>
    <row r="7" spans="1:11" ht="12.75">
      <c r="A7" s="160" t="s">
        <v>150</v>
      </c>
      <c r="B7" s="70" t="s">
        <v>163</v>
      </c>
      <c r="C7" s="70" t="s">
        <v>164</v>
      </c>
      <c r="D7" s="160" t="s">
        <v>191</v>
      </c>
      <c r="E7" s="108">
        <f>COUNTIF(grille!M$9:M$46,$D7)</f>
        <v>0</v>
      </c>
      <c r="F7" s="108">
        <f>COUNTIF(grille!N$9:O$46,$D7)</f>
        <v>0</v>
      </c>
      <c r="G7" s="108">
        <v>7</v>
      </c>
      <c r="H7" s="108">
        <v>3</v>
      </c>
      <c r="I7" s="108">
        <v>0</v>
      </c>
      <c r="J7" s="108">
        <v>1</v>
      </c>
      <c r="K7" s="70" t="s">
        <v>195</v>
      </c>
    </row>
    <row r="8" spans="1:11" ht="12.75">
      <c r="A8" s="160" t="s">
        <v>149</v>
      </c>
      <c r="B8" s="70" t="s">
        <v>165</v>
      </c>
      <c r="C8" s="70" t="s">
        <v>166</v>
      </c>
      <c r="D8" s="160" t="s">
        <v>186</v>
      </c>
      <c r="E8" s="108">
        <f>COUNTIF(grille!M$9:M$46,$D8)</f>
        <v>0</v>
      </c>
      <c r="F8" s="108">
        <f>COUNTIF(grille!N$9:O$46,$D8)</f>
        <v>0</v>
      </c>
      <c r="G8" s="108">
        <v>7</v>
      </c>
      <c r="H8" s="108">
        <v>2</v>
      </c>
      <c r="I8" s="108">
        <v>0</v>
      </c>
      <c r="J8" s="108">
        <v>1</v>
      </c>
      <c r="K8" s="70" t="s">
        <v>196</v>
      </c>
    </row>
    <row r="9" spans="1:11" ht="12.75">
      <c r="A9" s="160" t="s">
        <v>154</v>
      </c>
      <c r="B9" s="70" t="s">
        <v>167</v>
      </c>
      <c r="C9" s="70" t="s">
        <v>168</v>
      </c>
      <c r="D9" s="160" t="s">
        <v>190</v>
      </c>
      <c r="E9" s="108">
        <f>COUNTIF(grille!M$9:M$46,$D9)</f>
        <v>0</v>
      </c>
      <c r="F9" s="108">
        <f>COUNTIF(grille!N$9:O$46,$D9)</f>
        <v>0</v>
      </c>
      <c r="G9" s="108">
        <v>7</v>
      </c>
      <c r="H9" s="108">
        <v>2</v>
      </c>
      <c r="I9" s="108">
        <v>1</v>
      </c>
      <c r="J9" s="108">
        <v>1</v>
      </c>
      <c r="K9" s="70" t="s">
        <v>202</v>
      </c>
    </row>
    <row r="10" spans="1:11" ht="12.75">
      <c r="A10" s="160" t="s">
        <v>153</v>
      </c>
      <c r="B10" s="70" t="s">
        <v>178</v>
      </c>
      <c r="C10" s="70" t="s">
        <v>179</v>
      </c>
      <c r="D10" s="160" t="s">
        <v>194</v>
      </c>
      <c r="E10" s="108">
        <f>COUNTIF(grille!M$9:M$46,$D10)</f>
        <v>0</v>
      </c>
      <c r="F10" s="108">
        <f>COUNTIF(grille!N$9:O$46,$D10)</f>
        <v>0</v>
      </c>
      <c r="G10" s="108">
        <v>7</v>
      </c>
      <c r="H10" s="108">
        <v>1</v>
      </c>
      <c r="I10" s="108">
        <v>1</v>
      </c>
      <c r="J10" s="108">
        <v>1</v>
      </c>
      <c r="K10" s="70" t="s">
        <v>201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 password="9485" sheet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9" width="11.421875" style="63" customWidth="1"/>
    <col min="10" max="10" width="7.28125" style="63" customWidth="1"/>
    <col min="11" max="11" width="18.140625" style="63" customWidth="1"/>
    <col min="12" max="16384" width="11.421875" style="63" customWidth="1"/>
  </cols>
  <sheetData>
    <row r="1" spans="1:14" ht="15.75">
      <c r="A1" s="228" t="s">
        <v>40</v>
      </c>
      <c r="B1" s="228"/>
      <c r="C1" s="228"/>
      <c r="D1" s="82"/>
      <c r="E1" s="82"/>
      <c r="F1" s="82"/>
      <c r="G1" s="229" t="s">
        <v>41</v>
      </c>
      <c r="H1" s="229"/>
      <c r="I1" s="229"/>
      <c r="J1" s="229"/>
      <c r="K1" s="83"/>
      <c r="L1" s="83"/>
      <c r="M1" s="83"/>
      <c r="N1" s="83"/>
    </row>
    <row r="2" spans="1:14" ht="12.75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 ht="12.75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 ht="12.75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 ht="12.75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39.75" thickBot="1" thickTop="1">
      <c r="A7" s="230" t="s">
        <v>42</v>
      </c>
      <c r="B7" s="83"/>
      <c r="C7" s="83"/>
      <c r="D7" s="82"/>
      <c r="E7" s="82"/>
      <c r="F7" s="82"/>
      <c r="G7" s="82"/>
      <c r="H7" s="83"/>
      <c r="I7" s="135">
        <v>28</v>
      </c>
      <c r="J7" s="83"/>
      <c r="K7" s="83">
        <v>34</v>
      </c>
      <c r="L7" s="83"/>
      <c r="M7" s="83"/>
      <c r="N7" s="86" t="s">
        <v>43</v>
      </c>
    </row>
    <row r="8" spans="1:14" ht="17.25" thickBot="1" thickTop="1">
      <c r="A8" s="231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Bot="1" thickTop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Bot="1" thickTop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Bot="1" thickTop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Bot="1" thickTop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5">
        <v>29</v>
      </c>
      <c r="J12" s="83"/>
      <c r="K12" s="83"/>
      <c r="L12" s="83"/>
      <c r="M12" s="83"/>
      <c r="N12" s="86" t="s">
        <v>53</v>
      </c>
    </row>
    <row r="13" spans="1:14" ht="16.5" thickBot="1" thickTop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Bot="1" thickTop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Bot="1" thickTop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Bot="1" thickTop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 ht="12.75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 ht="12.75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 ht="12.75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 ht="12.75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 ht="12.75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 ht="12.75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 ht="12.75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 ht="12.75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 ht="12.75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sheetProtection/>
  <mergeCells count="3">
    <mergeCell ref="A1:C1"/>
    <mergeCell ref="G1:J1"/>
    <mergeCell ref="A7:A8"/>
  </mergeCells>
  <printOptions/>
  <pageMargins left="0.21" right="0.49" top="0.45" bottom="0.984251969" header="0.15" footer="0.4921259845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2015-11-08T07:13:02Z</cp:lastPrinted>
  <dcterms:created xsi:type="dcterms:W3CDTF">1997-11-08T13:41:57Z</dcterms:created>
  <dcterms:modified xsi:type="dcterms:W3CDTF">2018-09-30T15:40:15Z</dcterms:modified>
  <cp:category/>
  <cp:version/>
  <cp:contentType/>
  <cp:contentStatus/>
</cp:coreProperties>
</file>